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abia\Documents\Yann PC\Racing Fuel\WIX\Autocross\Ordering Form\v4\"/>
    </mc:Choice>
  </mc:AlternateContent>
  <bookViews>
    <workbookView xWindow="480" yWindow="105" windowWidth="22110" windowHeight="10875"/>
  </bookViews>
  <sheets>
    <sheet name="ORDER" sheetId="4" r:id="rId1"/>
    <sheet name="NEW CUSTOMER" sheetId="2" state="hidden" r:id="rId2"/>
    <sheet name="FRT" sheetId="3" state="hidden" r:id="rId3"/>
  </sheets>
  <definedNames>
    <definedName name="_xlnm.Print_Area" localSheetId="1">'NEW CUSTOMER'!$A$1:$G$34</definedName>
  </definedNames>
  <calcPr calcId="162913"/>
</workbook>
</file>

<file path=xl/calcChain.xml><?xml version="1.0" encoding="utf-8"?>
<calcChain xmlns="http://schemas.openxmlformats.org/spreadsheetml/2006/main">
  <c r="AB24" i="3" l="1"/>
  <c r="A35" i="4"/>
  <c r="E10" i="4" s="1"/>
  <c r="A10" i="4" l="1"/>
  <c r="E11" i="4"/>
  <c r="E12" i="2" l="1"/>
  <c r="F24" i="4" l="1"/>
  <c r="G28" i="4"/>
  <c r="G27" i="4"/>
  <c r="F30" i="4" s="1"/>
  <c r="G26" i="4"/>
  <c r="D19" i="2" l="1"/>
  <c r="F19" i="2"/>
  <c r="A19" i="2"/>
  <c r="B16" i="2"/>
  <c r="E14" i="2"/>
  <c r="E13" i="2"/>
  <c r="B12" i="2"/>
  <c r="E9" i="2"/>
  <c r="B7" i="2"/>
  <c r="I5" i="4"/>
  <c r="N5" i="4"/>
  <c r="H5" i="4"/>
  <c r="F5" i="4"/>
  <c r="D5" i="4"/>
  <c r="F10" i="4" l="1"/>
  <c r="E35" i="4"/>
  <c r="E36" i="4"/>
  <c r="A38" i="4"/>
  <c r="A36" i="4"/>
  <c r="E38" i="4"/>
  <c r="E37" i="4"/>
  <c r="C27" i="4"/>
  <c r="C26" i="4"/>
  <c r="C8" i="4"/>
  <c r="E27" i="2" l="1"/>
  <c r="G14" i="2"/>
  <c r="B14" i="2" l="1"/>
  <c r="M101" i="3" l="1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3" i="3"/>
  <c r="M62" i="3"/>
  <c r="M61" i="3"/>
  <c r="M60" i="3"/>
  <c r="M59" i="3"/>
  <c r="M58" i="3"/>
  <c r="M57" i="3"/>
  <c r="M56" i="3"/>
  <c r="M55" i="3"/>
  <c r="M54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29" i="3"/>
  <c r="M28" i="3"/>
  <c r="M27" i="3"/>
  <c r="M26" i="3"/>
  <c r="M25" i="3"/>
  <c r="M24" i="3"/>
  <c r="M23" i="3"/>
  <c r="M22" i="3"/>
  <c r="M21" i="3"/>
  <c r="M20" i="3"/>
  <c r="M19" i="3"/>
  <c r="M18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E7" i="2" l="1"/>
</calcChain>
</file>

<file path=xl/sharedStrings.xml><?xml version="1.0" encoding="utf-8"?>
<sst xmlns="http://schemas.openxmlformats.org/spreadsheetml/2006/main" count="914" uniqueCount="774">
  <si>
    <t>A REMPLIR PAR LE CLIENT / FOR CUSTOMER TO FILL OUT</t>
  </si>
  <si>
    <t>Abrégé (10 caractères max)</t>
  </si>
  <si>
    <t xml:space="preserve">Fax </t>
  </si>
  <si>
    <t>Contact</t>
  </si>
  <si>
    <t>H/F - M/F</t>
  </si>
  <si>
    <t xml:space="preserve">Fonction </t>
  </si>
  <si>
    <t>E-mail</t>
  </si>
  <si>
    <t>Phone</t>
  </si>
  <si>
    <t>Code Représentant</t>
  </si>
  <si>
    <t>Langue à utiliser</t>
  </si>
  <si>
    <t>Condition de règlement</t>
  </si>
  <si>
    <t xml:space="preserve">Section Client </t>
  </si>
  <si>
    <t>Catégorie de client (Info 1)</t>
  </si>
  <si>
    <t>Code TVA</t>
  </si>
  <si>
    <t>Code représentant</t>
  </si>
  <si>
    <t>0002</t>
  </si>
  <si>
    <t>04 - Bruno Philippon</t>
  </si>
  <si>
    <t>07 - Edoardo Ferrarini</t>
  </si>
  <si>
    <t>Allemand</t>
  </si>
  <si>
    <t>Anglais</t>
  </si>
  <si>
    <t>Français</t>
  </si>
  <si>
    <t>Espagnol</t>
  </si>
  <si>
    <t>Code Région</t>
  </si>
  <si>
    <t>Code Postal</t>
  </si>
  <si>
    <t>Département</t>
  </si>
  <si>
    <t>Code Douane + Région</t>
  </si>
  <si>
    <t>Ain</t>
  </si>
  <si>
    <r>
      <t xml:space="preserve">84 </t>
    </r>
    <r>
      <rPr>
        <b/>
        <sz val="11"/>
        <rFont val="Book Antiqua"/>
        <family val="1"/>
      </rPr>
      <t xml:space="preserve">Auvergne Rhône Alpes </t>
    </r>
  </si>
  <si>
    <t>Aisne</t>
  </si>
  <si>
    <r>
      <t xml:space="preserve">32 </t>
    </r>
    <r>
      <rPr>
        <b/>
        <sz val="11"/>
        <rFont val="Book Antiqua"/>
        <family val="1"/>
      </rPr>
      <t>Hauts de France</t>
    </r>
  </si>
  <si>
    <t xml:space="preserve">Allier </t>
  </si>
  <si>
    <t>Alpes de Haute Provence</t>
  </si>
  <si>
    <r>
      <t xml:space="preserve">93 </t>
    </r>
    <r>
      <rPr>
        <b/>
        <sz val="11"/>
        <rFont val="Book Antiqua"/>
        <family val="1"/>
      </rPr>
      <t xml:space="preserve">Provence Alpes Côtes d’Azur </t>
    </r>
  </si>
  <si>
    <t xml:space="preserve">Hautes Alpes </t>
  </si>
  <si>
    <t>Alpes Maritimes</t>
  </si>
  <si>
    <t>Ardèche</t>
  </si>
  <si>
    <t xml:space="preserve">Ardennes </t>
  </si>
  <si>
    <r>
      <t>44</t>
    </r>
    <r>
      <rPr>
        <b/>
        <sz val="11"/>
        <rFont val="Book Antiqua"/>
        <family val="1"/>
      </rPr>
      <t xml:space="preserve"> Grand Est</t>
    </r>
  </si>
  <si>
    <t>Ariège</t>
  </si>
  <si>
    <r>
      <t>76</t>
    </r>
    <r>
      <rPr>
        <b/>
        <sz val="11"/>
        <rFont val="Book Antiqua"/>
        <family val="1"/>
      </rPr>
      <t xml:space="preserve"> Occitanie</t>
    </r>
  </si>
  <si>
    <t xml:space="preserve">Aube </t>
  </si>
  <si>
    <t>Aude</t>
  </si>
  <si>
    <t xml:space="preserve">Aveyron </t>
  </si>
  <si>
    <t>Bouches du Rhône</t>
  </si>
  <si>
    <t>Calvados</t>
  </si>
  <si>
    <r>
      <t>28</t>
    </r>
    <r>
      <rPr>
        <b/>
        <sz val="11"/>
        <rFont val="Book Antiqua"/>
        <family val="1"/>
      </rPr>
      <t xml:space="preserve"> Normandie</t>
    </r>
  </si>
  <si>
    <t xml:space="preserve">Cantal </t>
  </si>
  <si>
    <t xml:space="preserve">Charente </t>
  </si>
  <si>
    <r>
      <t>75</t>
    </r>
    <r>
      <rPr>
        <b/>
        <sz val="11"/>
        <rFont val="Book Antiqua"/>
        <family val="1"/>
      </rPr>
      <t xml:space="preserve"> Nouvelle Aquitaine</t>
    </r>
  </si>
  <si>
    <t>Charente Maritime</t>
  </si>
  <si>
    <t xml:space="preserve">Cher </t>
  </si>
  <si>
    <r>
      <t>24</t>
    </r>
    <r>
      <rPr>
        <b/>
        <sz val="11"/>
        <rFont val="Book Antiqua"/>
        <family val="1"/>
      </rPr>
      <t xml:space="preserve"> Centre-Val de loire</t>
    </r>
  </si>
  <si>
    <t>Corrèze</t>
  </si>
  <si>
    <t>Corse</t>
  </si>
  <si>
    <r>
      <t>94</t>
    </r>
    <r>
      <rPr>
        <b/>
        <sz val="11"/>
        <rFont val="Book Antiqua"/>
        <family val="1"/>
      </rPr>
      <t xml:space="preserve"> Corse </t>
    </r>
  </si>
  <si>
    <t>Côte d’Or</t>
  </si>
  <si>
    <r>
      <t>27</t>
    </r>
    <r>
      <rPr>
        <b/>
        <sz val="11"/>
        <rFont val="Book Antiqua"/>
        <family val="1"/>
      </rPr>
      <t xml:space="preserve"> Bourgogne Franche Comté</t>
    </r>
  </si>
  <si>
    <t xml:space="preserve">Côte d’Armor </t>
  </si>
  <si>
    <r>
      <t>53</t>
    </r>
    <r>
      <rPr>
        <b/>
        <sz val="11"/>
        <rFont val="Book Antiqua"/>
        <family val="1"/>
      </rPr>
      <t xml:space="preserve"> Bretagne</t>
    </r>
  </si>
  <si>
    <t>Creuse</t>
  </si>
  <si>
    <t>Dordogne</t>
  </si>
  <si>
    <t>Doubs</t>
  </si>
  <si>
    <t>Drôme</t>
  </si>
  <si>
    <t>Eure</t>
  </si>
  <si>
    <t>Eure et Loire</t>
  </si>
  <si>
    <t>Finistère</t>
  </si>
  <si>
    <t xml:space="preserve">Gard </t>
  </si>
  <si>
    <t>Haute Garonne</t>
  </si>
  <si>
    <t>Gers</t>
  </si>
  <si>
    <t>Gironde</t>
  </si>
  <si>
    <t xml:space="preserve">Hérault </t>
  </si>
  <si>
    <t>Ille et Vilaine</t>
  </si>
  <si>
    <t xml:space="preserve">Indre </t>
  </si>
  <si>
    <t>Indre et Loire</t>
  </si>
  <si>
    <t xml:space="preserve">Isère </t>
  </si>
  <si>
    <t>Jura</t>
  </si>
  <si>
    <t xml:space="preserve">Landes </t>
  </si>
  <si>
    <t xml:space="preserve">Loir et Cher </t>
  </si>
  <si>
    <t xml:space="preserve">Loire </t>
  </si>
  <si>
    <t xml:space="preserve">Haute Loire </t>
  </si>
  <si>
    <t xml:space="preserve">Loire Atlantique </t>
  </si>
  <si>
    <r>
      <t>52</t>
    </r>
    <r>
      <rPr>
        <b/>
        <sz val="11"/>
        <rFont val="Book Antiqua"/>
        <family val="1"/>
      </rPr>
      <t xml:space="preserve"> Pays de la Loire </t>
    </r>
  </si>
  <si>
    <r>
      <t>Loiret</t>
    </r>
    <r>
      <rPr>
        <b/>
        <sz val="11"/>
        <rFont val="Book Antiqua"/>
        <family val="1"/>
      </rPr>
      <t xml:space="preserve"> </t>
    </r>
  </si>
  <si>
    <t xml:space="preserve">Lot </t>
  </si>
  <si>
    <t>Lot et Garonne</t>
  </si>
  <si>
    <t xml:space="preserve">Lozère </t>
  </si>
  <si>
    <t>Maine et Loire</t>
  </si>
  <si>
    <t xml:space="preserve">Manche </t>
  </si>
  <si>
    <t xml:space="preserve">Marne </t>
  </si>
  <si>
    <t>Haute Marne</t>
  </si>
  <si>
    <t>Mayenne</t>
  </si>
  <si>
    <t>Meurthe et Moselle</t>
  </si>
  <si>
    <t>Meuse</t>
  </si>
  <si>
    <t>Morbihan</t>
  </si>
  <si>
    <t>Moselle</t>
  </si>
  <si>
    <t>Nièvre</t>
  </si>
  <si>
    <t xml:space="preserve">Nord </t>
  </si>
  <si>
    <t xml:space="preserve">Oise </t>
  </si>
  <si>
    <t>Orne</t>
  </si>
  <si>
    <t>Pas de Calais</t>
  </si>
  <si>
    <t>Puy de Dôme</t>
  </si>
  <si>
    <t>Pyrénées Atlantiques</t>
  </si>
  <si>
    <t>Hautes Pyrénées</t>
  </si>
  <si>
    <r>
      <t>Pyrénées Orientales</t>
    </r>
    <r>
      <rPr>
        <b/>
        <sz val="11"/>
        <rFont val="Book Antiqua"/>
        <family val="1"/>
      </rPr>
      <t xml:space="preserve"> </t>
    </r>
  </si>
  <si>
    <t xml:space="preserve">Bas-Rhin </t>
  </si>
  <si>
    <t>Haut-Rhin</t>
  </si>
  <si>
    <t>Rhône</t>
  </si>
  <si>
    <t>Haute Saône</t>
  </si>
  <si>
    <t>Saône et Loire</t>
  </si>
  <si>
    <t>Sarthe</t>
  </si>
  <si>
    <t>Savoie</t>
  </si>
  <si>
    <t>Haute Savoie</t>
  </si>
  <si>
    <t>Paris</t>
  </si>
  <si>
    <r>
      <t xml:space="preserve">11 </t>
    </r>
    <r>
      <rPr>
        <b/>
        <sz val="11"/>
        <rFont val="Book Antiqua"/>
        <family val="1"/>
      </rPr>
      <t xml:space="preserve">Ile de France </t>
    </r>
  </si>
  <si>
    <t>Seine Maritime</t>
  </si>
  <si>
    <t>Seine et Marne</t>
  </si>
  <si>
    <t>Yvelines</t>
  </si>
  <si>
    <t>Deux Sèvres</t>
  </si>
  <si>
    <t>Somme</t>
  </si>
  <si>
    <t>Tarn</t>
  </si>
  <si>
    <t>Tarn et Garonne</t>
  </si>
  <si>
    <t xml:space="preserve">Var </t>
  </si>
  <si>
    <t>Vaucluse</t>
  </si>
  <si>
    <r>
      <t>Vendée</t>
    </r>
    <r>
      <rPr>
        <b/>
        <sz val="11"/>
        <rFont val="Book Antiqua"/>
        <family val="1"/>
      </rPr>
      <t xml:space="preserve"> </t>
    </r>
  </si>
  <si>
    <t>Vienne</t>
  </si>
  <si>
    <t>Haute Vienne</t>
  </si>
  <si>
    <t>Vosges</t>
  </si>
  <si>
    <t>Yonne</t>
  </si>
  <si>
    <r>
      <t>Territoire de Belfort</t>
    </r>
    <r>
      <rPr>
        <b/>
        <sz val="11"/>
        <rFont val="Book Antiqua"/>
        <family val="1"/>
      </rPr>
      <t xml:space="preserve"> </t>
    </r>
  </si>
  <si>
    <t>Essone</t>
  </si>
  <si>
    <t>Hauts de Seine</t>
  </si>
  <si>
    <t>Seine Saint Denis</t>
  </si>
  <si>
    <t>Val de Marne</t>
  </si>
  <si>
    <t>Val d’Oise</t>
  </si>
  <si>
    <t>DOM TOM</t>
  </si>
  <si>
    <t>2A</t>
  </si>
  <si>
    <r>
      <t xml:space="preserve"> </t>
    </r>
    <r>
      <rPr>
        <sz val="10"/>
        <rFont val="Book Antiqua"/>
        <family val="1"/>
      </rPr>
      <t xml:space="preserve">Corse du Sud </t>
    </r>
  </si>
  <si>
    <t>2B</t>
  </si>
  <si>
    <t>Haute Corse</t>
  </si>
  <si>
    <t>LISTING CODE REGION</t>
  </si>
  <si>
    <t>Sections</t>
  </si>
  <si>
    <t>0001</t>
  </si>
  <si>
    <t>0017</t>
  </si>
  <si>
    <r>
      <t xml:space="preserve">E-mail for e-invoices </t>
    </r>
    <r>
      <rPr>
        <b/>
        <sz val="10"/>
        <color rgb="FFFF0000"/>
        <rFont val="Calibri"/>
        <family val="2"/>
      </rPr>
      <t>MANDATORY</t>
    </r>
  </si>
  <si>
    <t>FR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</si>
  <si>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</si>
  <si>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</si>
  <si>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</si>
  <si>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</si>
  <si>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</si>
  <si>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</si>
  <si>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</si>
  <si>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</si>
  <si>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</si>
  <si>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Locally VAT 
registered</t>
  </si>
  <si>
    <t>AFGHANISTAN</t>
  </si>
  <si>
    <t>ANGOLA</t>
  </si>
  <si>
    <t>ANGUILLA</t>
  </si>
  <si>
    <t>ANTILLES NEERLANDAISES</t>
  </si>
  <si>
    <t>ARUBA</t>
  </si>
  <si>
    <t>AZERBAIDJAN</t>
  </si>
  <si>
    <t>BAHAMAS</t>
  </si>
  <si>
    <t>BANGLADESH</t>
  </si>
  <si>
    <t>BELARUS</t>
  </si>
  <si>
    <t>BELIZE</t>
  </si>
  <si>
    <t>BENIN</t>
  </si>
  <si>
    <t>BERMUDES</t>
  </si>
  <si>
    <t>BOTSWANA</t>
  </si>
  <si>
    <t>BRUNEI DARUSSALAM</t>
  </si>
  <si>
    <t>BURKINA FASO</t>
  </si>
  <si>
    <t>BURUNDI</t>
  </si>
  <si>
    <t>Canada</t>
  </si>
  <si>
    <t>GUYANA</t>
  </si>
  <si>
    <t>HAITI</t>
  </si>
  <si>
    <t>HONDURAS</t>
  </si>
  <si>
    <t>IRAQ</t>
  </si>
  <si>
    <t>ISRAEL</t>
  </si>
  <si>
    <t>JERSEY</t>
  </si>
  <si>
    <t>KAZAKHASTAN</t>
  </si>
  <si>
    <t>KENYA</t>
  </si>
  <si>
    <t>KIRGHIZISTAN</t>
  </si>
  <si>
    <t>KIRIBATI</t>
  </si>
  <si>
    <t>LESOTHO</t>
  </si>
  <si>
    <t>LIBERIA</t>
  </si>
  <si>
    <t>LIECHTENSTEIN</t>
  </si>
  <si>
    <t>MACAO</t>
  </si>
  <si>
    <t>MADAGASCAR</t>
  </si>
  <si>
    <t>MALAWI</t>
  </si>
  <si>
    <t>MALDIVES</t>
  </si>
  <si>
    <t>MALI</t>
  </si>
  <si>
    <t>RWANDA</t>
  </si>
  <si>
    <t>SAINTE-HELENE</t>
  </si>
  <si>
    <t>SAINT-MARIN</t>
  </si>
  <si>
    <t>SAINT-PIERRE-ET-MIQUELON</t>
  </si>
  <si>
    <t xml:space="preserve">SAMOA </t>
  </si>
  <si>
    <t>SANTE-LUCIE</t>
  </si>
  <si>
    <t>SENEGAL</t>
  </si>
  <si>
    <t>SEYCHELLES</t>
  </si>
  <si>
    <t>SIERRA LEONE</t>
  </si>
  <si>
    <t>SRI LANKA</t>
  </si>
  <si>
    <t>SWAZILAND</t>
  </si>
  <si>
    <t>TIMOR-LESTE</t>
  </si>
  <si>
    <t>TOGO</t>
  </si>
  <si>
    <t>TOKELAU</t>
  </si>
  <si>
    <t>TONGA</t>
  </si>
  <si>
    <t>TURKMENISTAN</t>
  </si>
  <si>
    <t>TURKS ET CAIQUES, ILES</t>
  </si>
  <si>
    <t>AF</t>
  </si>
  <si>
    <t>ZA</t>
  </si>
  <si>
    <t>AX</t>
  </si>
  <si>
    <t xml:space="preserve">AL </t>
  </si>
  <si>
    <t>DZ</t>
  </si>
  <si>
    <t>DE</t>
  </si>
  <si>
    <t>AD</t>
  </si>
  <si>
    <t>AO</t>
  </si>
  <si>
    <t>AI</t>
  </si>
  <si>
    <t>AQ</t>
  </si>
  <si>
    <t>AG</t>
  </si>
  <si>
    <t>AN</t>
  </si>
  <si>
    <t>SA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</si>
  <si>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</si>
  <si>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</si>
  <si>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</si>
  <si>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</si>
  <si>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</si>
  <si>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</si>
  <si>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</si>
  <si>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</si>
  <si>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</si>
  <si>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</si>
  <si>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</si>
  <si>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</si>
  <si>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</si>
  <si>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</si>
  <si>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</si>
  <si>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</si>
  <si>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</si>
  <si>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BA</t>
  </si>
  <si>
    <t>BW</t>
  </si>
  <si>
    <t>BV</t>
  </si>
  <si>
    <t>BR</t>
  </si>
  <si>
    <t>BN</t>
  </si>
  <si>
    <t>BG</t>
  </si>
  <si>
    <t>BF</t>
  </si>
  <si>
    <t>BI</t>
  </si>
  <si>
    <t>KY</t>
  </si>
  <si>
    <t>KH</t>
  </si>
  <si>
    <t>CM</t>
  </si>
  <si>
    <t>CA</t>
  </si>
  <si>
    <t>CV</t>
  </si>
  <si>
    <t>CF</t>
  </si>
  <si>
    <t>CL</t>
  </si>
  <si>
    <t>CN</t>
  </si>
  <si>
    <t>GW</t>
  </si>
  <si>
    <t>GY</t>
  </si>
  <si>
    <t>GF</t>
  </si>
  <si>
    <t>HT</t>
  </si>
  <si>
    <t>HM</t>
  </si>
  <si>
    <t>HN</t>
  </si>
  <si>
    <t>HK</t>
  </si>
  <si>
    <t>HU</t>
  </si>
  <si>
    <t>IM</t>
  </si>
  <si>
    <t>UM</t>
  </si>
  <si>
    <t>VG</t>
  </si>
  <si>
    <t>VI</t>
  </si>
  <si>
    <t>IN</t>
  </si>
  <si>
    <t>ID</t>
  </si>
  <si>
    <t>IR</t>
  </si>
  <si>
    <t>IQ</t>
  </si>
  <si>
    <t>IE</t>
  </si>
  <si>
    <t>IS</t>
  </si>
  <si>
    <t>IL</t>
  </si>
  <si>
    <t>IT</t>
  </si>
  <si>
    <t>JM</t>
  </si>
  <si>
    <t>JP</t>
  </si>
  <si>
    <t>JE</t>
  </si>
  <si>
    <t>JO</t>
  </si>
  <si>
    <t>KZ</t>
  </si>
  <si>
    <t>KE</t>
  </si>
  <si>
    <t>KG</t>
  </si>
  <si>
    <t>KI</t>
  </si>
  <si>
    <t>KW</t>
  </si>
  <si>
    <t>LA</t>
  </si>
  <si>
    <t>LS</t>
  </si>
  <si>
    <t>LV</t>
  </si>
  <si>
    <t>LB</t>
  </si>
  <si>
    <t>LR</t>
  </si>
  <si>
    <t>LY</t>
  </si>
  <si>
    <t>LI</t>
  </si>
  <si>
    <t>LT</t>
  </si>
  <si>
    <t>LU</t>
  </si>
  <si>
    <t>MO</t>
  </si>
  <si>
    <t>MK</t>
  </si>
  <si>
    <t>MG</t>
  </si>
  <si>
    <t>MY</t>
  </si>
  <si>
    <t>MW</t>
  </si>
  <si>
    <t>MV</t>
  </si>
  <si>
    <t>ML</t>
  </si>
  <si>
    <t>MT</t>
  </si>
  <si>
    <t>MP</t>
  </si>
  <si>
    <t>GB</t>
  </si>
  <si>
    <t>RU</t>
  </si>
  <si>
    <t>RW</t>
  </si>
  <si>
    <t>EH</t>
  </si>
  <si>
    <t>SH</t>
  </si>
  <si>
    <t>KN</t>
  </si>
  <si>
    <t>SM</t>
  </si>
  <si>
    <t>PM</t>
  </si>
  <si>
    <t>VA</t>
  </si>
  <si>
    <t>VC</t>
  </si>
  <si>
    <t>SB</t>
  </si>
  <si>
    <t>WS</t>
  </si>
  <si>
    <t>AS</t>
  </si>
  <si>
    <t>LC</t>
  </si>
  <si>
    <t>ST</t>
  </si>
  <si>
    <t>SN</t>
  </si>
  <si>
    <t>RS</t>
  </si>
  <si>
    <t>SC</t>
  </si>
  <si>
    <t>SL</t>
  </si>
  <si>
    <t>SG</t>
  </si>
  <si>
    <t>SK</t>
  </si>
  <si>
    <t>SI</t>
  </si>
  <si>
    <t>SO</t>
  </si>
  <si>
    <t>SD</t>
  </si>
  <si>
    <t>LK</t>
  </si>
  <si>
    <t>SE</t>
  </si>
  <si>
    <t>CH</t>
  </si>
  <si>
    <t>SR</t>
  </si>
  <si>
    <t>SJ</t>
  </si>
  <si>
    <t>SZ</t>
  </si>
  <si>
    <t>SY</t>
  </si>
  <si>
    <t>TJ</t>
  </si>
  <si>
    <t>TW</t>
  </si>
  <si>
    <t>TZ</t>
  </si>
  <si>
    <t>TD</t>
  </si>
  <si>
    <t>CZ</t>
  </si>
  <si>
    <t>TF</t>
  </si>
  <si>
    <t>TH</t>
  </si>
  <si>
    <t>TL</t>
  </si>
  <si>
    <t>TG</t>
  </si>
  <si>
    <t>TK</t>
  </si>
  <si>
    <t>TO</t>
  </si>
  <si>
    <t>TT</t>
  </si>
  <si>
    <t>TN</t>
  </si>
  <si>
    <t>TM</t>
  </si>
  <si>
    <t>TC</t>
  </si>
  <si>
    <t>TR</t>
  </si>
  <si>
    <t>CONGO</t>
  </si>
  <si>
    <t>COSTA RICA</t>
  </si>
  <si>
    <t>COTE D'IVOIRE</t>
  </si>
  <si>
    <t>CUBA</t>
  </si>
  <si>
    <t>DJIBOUTI</t>
  </si>
  <si>
    <t>EL SALVADOR</t>
  </si>
  <si>
    <t>FIDJI</t>
  </si>
  <si>
    <t>FRANCE</t>
  </si>
  <si>
    <t>GABON</t>
  </si>
  <si>
    <t>GHANA</t>
  </si>
  <si>
    <t>GIBRALTAR</t>
  </si>
  <si>
    <t>GROENLAND</t>
  </si>
  <si>
    <t>GUADELOUPE</t>
  </si>
  <si>
    <t>GUAM</t>
  </si>
  <si>
    <t>GUATEMALA</t>
  </si>
  <si>
    <t>GUERNESEY</t>
  </si>
  <si>
    <t>MARTINIQUE</t>
  </si>
  <si>
    <t>MAYOTTE</t>
  </si>
  <si>
    <t>MONACO</t>
  </si>
  <si>
    <t>MONTENEGRO</t>
  </si>
  <si>
    <t>MONTSERRAT</t>
  </si>
  <si>
    <t>MOZAMBIQUE</t>
  </si>
  <si>
    <t>MYANMAR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</si>
  <si>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</si>
  <si>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</si>
  <si>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</si>
  <si>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</si>
  <si>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</si>
  <si>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</si>
  <si>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</si>
  <si>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</si>
  <si>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PALAOS</t>
  </si>
  <si>
    <t>PANAMA</t>
  </si>
  <si>
    <t>PARAGUAY</t>
  </si>
  <si>
    <t>PHILLIPPINES</t>
  </si>
  <si>
    <t>PITCAIRN</t>
  </si>
  <si>
    <t>PORTO RICO</t>
  </si>
  <si>
    <t>PORTUGAL</t>
  </si>
  <si>
    <t>QATAR</t>
  </si>
  <si>
    <t>REUNION</t>
  </si>
  <si>
    <t>TUVALU</t>
  </si>
  <si>
    <t>UKRAINE</t>
  </si>
  <si>
    <t>URUGAY</t>
  </si>
  <si>
    <t>VANUATI</t>
  </si>
  <si>
    <t>VENEZUELA</t>
  </si>
  <si>
    <t>VIET NAM</t>
  </si>
  <si>
    <t>YEMEN</t>
  </si>
  <si>
    <t>ZIMBABWE</t>
  </si>
  <si>
    <t>CX</t>
  </si>
  <si>
    <t>CY</t>
  </si>
  <si>
    <t>CC</t>
  </si>
  <si>
    <t>CO</t>
  </si>
  <si>
    <t>KM</t>
  </si>
  <si>
    <t>CG</t>
  </si>
  <si>
    <t>CD</t>
  </si>
  <si>
    <t>CK</t>
  </si>
  <si>
    <t>KR</t>
  </si>
  <si>
    <t>KP</t>
  </si>
  <si>
    <t>CR</t>
  </si>
  <si>
    <t>CI</t>
  </si>
  <si>
    <t>HR</t>
  </si>
  <si>
    <t>CU</t>
  </si>
  <si>
    <t>DK</t>
  </si>
  <si>
    <t>DJ</t>
  </si>
  <si>
    <t>DO</t>
  </si>
  <si>
    <t>DM</t>
  </si>
  <si>
    <t>EG</t>
  </si>
  <si>
    <t>SV</t>
  </si>
  <si>
    <t>AE</t>
  </si>
  <si>
    <t>EC</t>
  </si>
  <si>
    <t>ER</t>
  </si>
  <si>
    <t>ES</t>
  </si>
  <si>
    <t>EE</t>
  </si>
  <si>
    <t>US</t>
  </si>
  <si>
    <t>ET</t>
  </si>
  <si>
    <t>FK</t>
  </si>
  <si>
    <t>FO</t>
  </si>
  <si>
    <t>FJ</t>
  </si>
  <si>
    <t>FI</t>
  </si>
  <si>
    <t>GA</t>
  </si>
  <si>
    <t>GM</t>
  </si>
  <si>
    <t>GE</t>
  </si>
  <si>
    <t>GS</t>
  </si>
  <si>
    <t>GH</t>
  </si>
  <si>
    <t>GI</t>
  </si>
  <si>
    <t>GR</t>
  </si>
  <si>
    <t>GD</t>
  </si>
  <si>
    <t>GL</t>
  </si>
  <si>
    <t>GP</t>
  </si>
  <si>
    <t>GU</t>
  </si>
  <si>
    <t>GT</t>
  </si>
  <si>
    <t>GG</t>
  </si>
  <si>
    <t>GN</t>
  </si>
  <si>
    <t>MA</t>
  </si>
  <si>
    <t>MH</t>
  </si>
  <si>
    <t>MQ</t>
  </si>
  <si>
    <t>MU</t>
  </si>
  <si>
    <t>MR</t>
  </si>
  <si>
    <t>YT</t>
  </si>
  <si>
    <t>MX</t>
  </si>
  <si>
    <t>FM</t>
  </si>
  <si>
    <t>MD</t>
  </si>
  <si>
    <t>MC</t>
  </si>
  <si>
    <t>MN</t>
  </si>
  <si>
    <t>ME</t>
  </si>
  <si>
    <t>MS</t>
  </si>
  <si>
    <t>MZ</t>
  </si>
  <si>
    <t>MM</t>
  </si>
  <si>
    <t>NA</t>
  </si>
  <si>
    <t>NR</t>
  </si>
  <si>
    <t>NP</t>
  </si>
  <si>
    <t>NI</t>
  </si>
  <si>
    <t>NE</t>
  </si>
  <si>
    <t>NG</t>
  </si>
  <si>
    <t>NU</t>
  </si>
  <si>
    <t>NF</t>
  </si>
  <si>
    <t>NO</t>
  </si>
  <si>
    <t>NC</t>
  </si>
  <si>
    <t>NZ</t>
  </si>
  <si>
    <t>IO</t>
  </si>
  <si>
    <t>OM</t>
  </si>
  <si>
    <t>UG</t>
  </si>
  <si>
    <t>UZ</t>
  </si>
  <si>
    <t>PK</t>
  </si>
  <si>
    <t>PW</t>
  </si>
  <si>
    <t>PS</t>
  </si>
  <si>
    <t>PA</t>
  </si>
  <si>
    <t>PG</t>
  </si>
  <si>
    <t>PY</t>
  </si>
  <si>
    <t>NL</t>
  </si>
  <si>
    <t>PE</t>
  </si>
  <si>
    <t>PH</t>
  </si>
  <si>
    <t>PN</t>
  </si>
  <si>
    <t>PL</t>
  </si>
  <si>
    <t>PF</t>
  </si>
  <si>
    <t>PR</t>
  </si>
  <si>
    <t>PT</t>
  </si>
  <si>
    <t>QA</t>
  </si>
  <si>
    <t>RE</t>
  </si>
  <si>
    <t>RO</t>
  </si>
  <si>
    <t>TV</t>
  </si>
  <si>
    <t>UA</t>
  </si>
  <si>
    <t>UY</t>
  </si>
  <si>
    <t>VU</t>
  </si>
  <si>
    <t>VE</t>
  </si>
  <si>
    <t>VN</t>
  </si>
  <si>
    <t>WF</t>
  </si>
  <si>
    <t>YE</t>
  </si>
  <si>
    <t>ZM</t>
  </si>
  <si>
    <t>ZW</t>
  </si>
  <si>
    <t>COUNTRY</t>
  </si>
  <si>
    <t>CODE</t>
  </si>
  <si>
    <t>LISTING COUNTRY CODE</t>
  </si>
  <si>
    <t>NETHERLANDS</t>
  </si>
  <si>
    <t>SOUTH AFRICA</t>
  </si>
  <si>
    <t>GERMANY</t>
  </si>
  <si>
    <t>ARGENTINA</t>
  </si>
  <si>
    <t>AUSTRALIA</t>
  </si>
  <si>
    <t>AUSTRIA</t>
  </si>
  <si>
    <t>UNITED KINGDOM</t>
  </si>
  <si>
    <t>SPAIN</t>
  </si>
  <si>
    <t>UNITED STATES</t>
  </si>
  <si>
    <t>CROATIA</t>
  </si>
  <si>
    <t>FINLAND</t>
  </si>
  <si>
    <t>GREECE</t>
  </si>
  <si>
    <t>HUNGARY</t>
  </si>
  <si>
    <t>ISLAND</t>
  </si>
  <si>
    <t>LATVIA</t>
  </si>
  <si>
    <t>LUXEMBURG</t>
  </si>
  <si>
    <t>POLAND</t>
  </si>
  <si>
    <t>CZECH REPUBLIC</t>
  </si>
  <si>
    <t>ROMANIA</t>
  </si>
  <si>
    <t>SLOVAKIA</t>
  </si>
  <si>
    <t>SLOVENIA</t>
  </si>
  <si>
    <t>SWEDEN</t>
  </si>
  <si>
    <t>SWITZERLAND</t>
  </si>
  <si>
    <t>ALAND, ISLANDS</t>
  </si>
  <si>
    <t>ALBANIA</t>
  </si>
  <si>
    <t>ALGERIA</t>
  </si>
  <si>
    <t>ANDORRA</t>
  </si>
  <si>
    <t>ANTARCTIC</t>
  </si>
  <si>
    <t>ANTIGUA AND BARBUDA</t>
  </si>
  <si>
    <t>SAUDI ARABIA</t>
  </si>
  <si>
    <t>ARMENIA</t>
  </si>
  <si>
    <t>BAHRAIN</t>
  </si>
  <si>
    <t>BARBADOS</t>
  </si>
  <si>
    <t>BELGIUM</t>
  </si>
  <si>
    <t>BHUTAN</t>
  </si>
  <si>
    <t>BOLIVIA</t>
  </si>
  <si>
    <t>BOSNIA-HERZEGOVINA</t>
  </si>
  <si>
    <t>BOUVET, ISLAND</t>
  </si>
  <si>
    <t>BRAZIL</t>
  </si>
  <si>
    <t>BULGARIA</t>
  </si>
  <si>
    <t>CAIMANES, ISLANDS</t>
  </si>
  <si>
    <t>CAMBODIA</t>
  </si>
  <si>
    <t>CAMEROON</t>
  </si>
  <si>
    <t>CAPE VERDE</t>
  </si>
  <si>
    <t>CENTRAL AFRICAN REPUBLIC</t>
  </si>
  <si>
    <t>CHILE</t>
  </si>
  <si>
    <t>CHINA</t>
  </si>
  <si>
    <t>CHRISTMAS, ISLAND</t>
  </si>
  <si>
    <t>CYPRUS</t>
  </si>
  <si>
    <t>COCOS (KEELING) ISLANDS</t>
  </si>
  <si>
    <t>COLOMBIA</t>
  </si>
  <si>
    <t>COMOROS</t>
  </si>
  <si>
    <t>CONGO, THE DEMOCRATIC REPUBLIC OF THE</t>
  </si>
  <si>
    <t>COOK ISLANDS</t>
  </si>
  <si>
    <t>KOREA, REPUBLIC OF</t>
  </si>
  <si>
    <t>KOREA, DEMOCRATIC PEOPLE'S REPUBLIC</t>
  </si>
  <si>
    <t>DENMARK</t>
  </si>
  <si>
    <t>DOMINICAN REPUBLIC</t>
  </si>
  <si>
    <t>EGYPT</t>
  </si>
  <si>
    <t>EMIRATES ARABES UNIS</t>
  </si>
  <si>
    <t>ECUADOR</t>
  </si>
  <si>
    <t>ERITREA</t>
  </si>
  <si>
    <t>ESTONIA</t>
  </si>
  <si>
    <t>ETHIOPIA</t>
  </si>
  <si>
    <t>FALKLAND ISLANDS (MALVINAS)</t>
  </si>
  <si>
    <t>FEROE ISLANDS</t>
  </si>
  <si>
    <t>GAMBIA</t>
  </si>
  <si>
    <t>GEORGIA</t>
  </si>
  <si>
    <t>SOUTHERN GEROGIA AND THE SANDWICH ISLANDS OF S</t>
  </si>
  <si>
    <t>GRENADA</t>
  </si>
  <si>
    <t>GUINEA</t>
  </si>
  <si>
    <t>GUINEA-BISSAU</t>
  </si>
  <si>
    <t>FRENCH GUYANA</t>
  </si>
  <si>
    <t>HEARD, ISLAND AND MACDONALD ISLANDS</t>
  </si>
  <si>
    <t>HONG KONG</t>
  </si>
  <si>
    <t>ISLE OF MAN</t>
  </si>
  <si>
    <t>MINOR ISLANDS AWAY FROM THE USA</t>
  </si>
  <si>
    <t>BRITISH VIRGIN ISLANDS</t>
  </si>
  <si>
    <t>VIRGIN ISLANDS OF THE UNITED STATES</t>
  </si>
  <si>
    <t>INDIA</t>
  </si>
  <si>
    <t>INDONESIA</t>
  </si>
  <si>
    <t>IRAN, ISLAMIC REPUBLIC OF</t>
  </si>
  <si>
    <t>Ireland</t>
  </si>
  <si>
    <t>ITALY</t>
  </si>
  <si>
    <t>JAMAICA</t>
  </si>
  <si>
    <t>JAPAN</t>
  </si>
  <si>
    <t>JORDAN</t>
  </si>
  <si>
    <t>KUWAIT</t>
  </si>
  <si>
    <t>LAO, PEOPLE'S DEMOCRATIC REPUBLIC</t>
  </si>
  <si>
    <t>LEBANON</t>
  </si>
  <si>
    <t>LIBYAN ARAB JAMAHIRIYA</t>
  </si>
  <si>
    <t>LITHUANIA</t>
  </si>
  <si>
    <t>MACEDONIA, THE FORMER YUGOSLAV REPUBLIC OF</t>
  </si>
  <si>
    <t>MALAYSIA</t>
  </si>
  <si>
    <t>MALTA</t>
  </si>
  <si>
    <t>NORTHERN MARIANA ISLANDS</t>
  </si>
  <si>
    <t>MOROCCO</t>
  </si>
  <si>
    <t>MARSHALL ISLANDS</t>
  </si>
  <si>
    <t>MAURITIUS</t>
  </si>
  <si>
    <t>MAURITANIA</t>
  </si>
  <si>
    <t>MEXICO</t>
  </si>
  <si>
    <t>MICRONESIA, FEDERATED STATES OF</t>
  </si>
  <si>
    <t xml:space="preserve">MOLDOVA, REPUBLIC OF </t>
  </si>
  <si>
    <t>MONGOLIA</t>
  </si>
  <si>
    <t>NAMIBIA</t>
  </si>
  <si>
    <t>NORFOLK, ISLAND</t>
  </si>
  <si>
    <t>NORWAY</t>
  </si>
  <si>
    <t>NEW CALEDONIA</t>
  </si>
  <si>
    <t>NEW ZEALAND</t>
  </si>
  <si>
    <t>INDIAN OCEAN, BRITISH TERRITORY OF</t>
  </si>
  <si>
    <t>UGANDA</t>
  </si>
  <si>
    <t>UZBEKISTAN</t>
  </si>
  <si>
    <t>OCCUPIED PALESTINIAN TERRITORY</t>
  </si>
  <si>
    <t>PAPUA NEW GUINEA</t>
  </si>
  <si>
    <t>PERU</t>
  </si>
  <si>
    <t>RUSSIA, FEDERATION OF</t>
  </si>
  <si>
    <t>WESTERN SAHARA</t>
  </si>
  <si>
    <t>SAINT KITTS AND NEVIS</t>
  </si>
  <si>
    <t>SAINT-SIEGE (VATICAN CITY STATE)</t>
  </si>
  <si>
    <t>ST. VINCENT AND THE GRENADINES</t>
  </si>
  <si>
    <t>SALOMON ISLANDS</t>
  </si>
  <si>
    <t>AMERICAN SAMOA</t>
  </si>
  <si>
    <t>SAO TOME AND PRINCE</t>
  </si>
  <si>
    <t>SERBIA</t>
  </si>
  <si>
    <t>SINGAPORE</t>
  </si>
  <si>
    <t>SOMALIA</t>
  </si>
  <si>
    <t>SUDAN</t>
  </si>
  <si>
    <t>SURINAMIA</t>
  </si>
  <si>
    <t>SVALBARD AND JAN MAYEN ISLAND</t>
  </si>
  <si>
    <t>SYRIAN ARAB REPUBLIC</t>
  </si>
  <si>
    <t>TAJIKISTAN</t>
  </si>
  <si>
    <t>TAIWAN, PROVINCE OF CHINA</t>
  </si>
  <si>
    <t>TANZANIA, UNITED REPUBLIC OF</t>
  </si>
  <si>
    <t>CHAD</t>
  </si>
  <si>
    <t>THAILAND</t>
  </si>
  <si>
    <t>TURQUIA</t>
  </si>
  <si>
    <t>WALLIS AND FUTUNA</t>
  </si>
  <si>
    <t>ZAMBIA</t>
  </si>
  <si>
    <t>TUNISIA</t>
  </si>
  <si>
    <t>FRENCH SOUTHERN LANDS</t>
  </si>
  <si>
    <t>TRINIDAD AND TOBAGO</t>
  </si>
  <si>
    <t>POLYNESIA-FRENCH</t>
  </si>
  <si>
    <t>Langue principale</t>
  </si>
  <si>
    <t>0019</t>
  </si>
  <si>
    <r>
      <t>NOUVEAU CLIENT /</t>
    </r>
    <r>
      <rPr>
        <b/>
        <i/>
        <sz val="16"/>
        <color theme="0"/>
        <rFont val="Calibri"/>
        <family val="2"/>
      </rPr>
      <t xml:space="preserve"> NEW CUSTOMER </t>
    </r>
  </si>
  <si>
    <r>
      <t xml:space="preserve">Société
</t>
    </r>
    <r>
      <rPr>
        <b/>
        <i/>
        <sz val="10"/>
        <color theme="0" tint="-0.249977111117893"/>
        <rFont val="Calibri"/>
        <family val="2"/>
      </rPr>
      <t>Company Name</t>
    </r>
  </si>
  <si>
    <t>INTERNE</t>
  </si>
  <si>
    <r>
      <t xml:space="preserve">APE
</t>
    </r>
    <r>
      <rPr>
        <b/>
        <i/>
        <sz val="10"/>
        <color theme="0" tint="-0.499984740745262"/>
        <rFont val="Calibri"/>
        <family val="2"/>
      </rPr>
      <t>French Company Only</t>
    </r>
  </si>
  <si>
    <r>
      <t xml:space="preserve">SIRET
</t>
    </r>
    <r>
      <rPr>
        <b/>
        <i/>
        <sz val="10"/>
        <color theme="0" tint="-0.499984740745262"/>
        <rFont val="Calibri"/>
        <family val="2"/>
      </rPr>
      <t>French Company Only</t>
    </r>
  </si>
  <si>
    <r>
      <t xml:space="preserve">TVA
</t>
    </r>
    <r>
      <rPr>
        <b/>
        <i/>
        <sz val="10"/>
        <color theme="0" tint="-0.499984740745262"/>
        <rFont val="Calibri"/>
        <family val="2"/>
      </rPr>
      <t>VAT</t>
    </r>
  </si>
  <si>
    <r>
      <t xml:space="preserve">Code postal
</t>
    </r>
    <r>
      <rPr>
        <b/>
        <i/>
        <sz val="10"/>
        <color theme="0" tint="-0.499984740745262"/>
        <rFont val="Calibri"/>
        <family val="2"/>
      </rPr>
      <t>Zip code</t>
    </r>
  </si>
  <si>
    <r>
      <t xml:space="preserve">Ville
</t>
    </r>
    <r>
      <rPr>
        <b/>
        <i/>
        <sz val="10"/>
        <color theme="0" tint="-0.499984740745262"/>
        <rFont val="Calibri"/>
        <family val="2"/>
      </rPr>
      <t>City</t>
    </r>
  </si>
  <si>
    <r>
      <t xml:space="preserve">Code Pays
</t>
    </r>
    <r>
      <rPr>
        <b/>
        <i/>
        <sz val="10"/>
        <color theme="0" tint="-0.499984740745262"/>
        <rFont val="Calibri"/>
        <family val="2"/>
      </rPr>
      <t>Country Code</t>
    </r>
  </si>
  <si>
    <t>Additional Informations :</t>
  </si>
  <si>
    <r>
      <t xml:space="preserve">Compte
</t>
    </r>
    <r>
      <rPr>
        <i/>
        <sz val="10"/>
        <color theme="0" tint="-0.499984740745262"/>
        <rFont val="Calibri"/>
        <family val="2"/>
      </rPr>
      <t xml:space="preserve">Account </t>
    </r>
  </si>
  <si>
    <r>
      <t xml:space="preserve">Adresse
</t>
    </r>
    <r>
      <rPr>
        <b/>
        <i/>
        <sz val="10"/>
        <color theme="0" tint="-0.499984740745262"/>
        <rFont val="Calibri"/>
        <family val="2"/>
      </rPr>
      <t>Address</t>
    </r>
  </si>
  <si>
    <r>
      <t xml:space="preserve">Telephone général 
</t>
    </r>
    <r>
      <rPr>
        <b/>
        <i/>
        <sz val="10"/>
        <color theme="0" tint="-0.499984740745262"/>
        <rFont val="Calibri"/>
        <family val="2"/>
      </rPr>
      <t xml:space="preserve">Main Phone </t>
    </r>
  </si>
  <si>
    <t>03 - Yann Labia</t>
  </si>
  <si>
    <t>02 - Christophe Malivert</t>
  </si>
  <si>
    <t>FIA European Autocross Championship</t>
  </si>
  <si>
    <t>Date</t>
  </si>
  <si>
    <t>Place</t>
  </si>
  <si>
    <t>Order Deadline*</t>
  </si>
  <si>
    <t>Delivery on Event</t>
  </si>
  <si>
    <t>COMPANY</t>
  </si>
  <si>
    <t>Company :</t>
  </si>
  <si>
    <t>Adress :</t>
  </si>
  <si>
    <t xml:space="preserve">Country : </t>
  </si>
  <si>
    <t>Mobile / Cell :</t>
  </si>
  <si>
    <t>Contact :</t>
  </si>
  <si>
    <t xml:space="preserve">E-mail : </t>
  </si>
  <si>
    <t>PRODUCT</t>
  </si>
  <si>
    <t>Price Tax Excl. / 53L Drum</t>
  </si>
  <si>
    <t>+ VAT if applicable (4,15€/L)</t>
  </si>
  <si>
    <t>IRF 102</t>
  </si>
  <si>
    <t>Drum(s)</t>
  </si>
  <si>
    <t>VAT applicable</t>
  </si>
  <si>
    <t>Private Citizen</t>
  </si>
  <si>
    <t>Tax Included</t>
  </si>
  <si>
    <t>PAYMENT</t>
  </si>
  <si>
    <t>Event's Distributor</t>
  </si>
  <si>
    <t xml:space="preserve">         Payment by Bank Transfer</t>
  </si>
  <si>
    <t xml:space="preserve">         Payment by Credit Card</t>
  </si>
  <si>
    <t>Bank</t>
  </si>
  <si>
    <t>Address</t>
  </si>
  <si>
    <t>IBAN</t>
  </si>
  <si>
    <t>SWIFT</t>
  </si>
  <si>
    <r>
      <t>* All orders</t>
    </r>
    <r>
      <rPr>
        <u/>
        <sz val="8"/>
        <color theme="1"/>
        <rFont val="Calibri"/>
        <family val="2"/>
        <scheme val="minor"/>
      </rPr>
      <t xml:space="preserve"> and payments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MUST</t>
    </r>
    <r>
      <rPr>
        <sz val="8"/>
        <color theme="1"/>
        <rFont val="Calibri"/>
        <family val="2"/>
        <scheme val="minor"/>
      </rPr>
      <t xml:space="preserve"> be received by this date</t>
    </r>
  </si>
  <si>
    <t>VAT N° if you are not a Private citizen:</t>
  </si>
  <si>
    <t>Zip Code :</t>
  </si>
  <si>
    <t>City</t>
  </si>
  <si>
    <t>City :</t>
  </si>
  <si>
    <t>GIORGIO SPREA SRL</t>
  </si>
  <si>
    <t>Maggiora</t>
  </si>
  <si>
    <t>Haltermann Carless France S.A.S.</t>
  </si>
  <si>
    <t>ZEVOS a.s.</t>
  </si>
  <si>
    <t>Nova Paka</t>
  </si>
  <si>
    <t>Matschenberg</t>
  </si>
  <si>
    <t>Vilkyciai</t>
  </si>
  <si>
    <t>Musa</t>
  </si>
  <si>
    <t>Seelow</t>
  </si>
  <si>
    <t># 0 - CZ</t>
  </si>
  <si>
    <t># 0</t>
  </si>
  <si>
    <t>Distributor</t>
  </si>
  <si>
    <t>Delivery Date</t>
  </si>
  <si>
    <t>Order/Payment Deadline</t>
  </si>
  <si>
    <t>Country</t>
  </si>
  <si>
    <t>Round</t>
  </si>
  <si>
    <t>RACES</t>
  </si>
  <si>
    <t>UNCRITM1D22</t>
  </si>
  <si>
    <t>IT24 X020 0859 2910 0004 0223 767</t>
  </si>
  <si>
    <t>UNICREDIT</t>
  </si>
  <si>
    <t xml:space="preserve">Mattia : +39 347 800 96 95
m.pasquato@giorgiosprea.it </t>
  </si>
  <si>
    <t>Via della Cooperazione 29
37051 Bovolone (VR) - IT</t>
  </si>
  <si>
    <t>BREDFRPPXXX</t>
  </si>
  <si>
    <t>FR76 1010 7003 4800 0130 1889 647</t>
  </si>
  <si>
    <t>76000 Rouen</t>
  </si>
  <si>
    <t>BRED</t>
  </si>
  <si>
    <t>Aurélie : +33 2 32 13 14 63
MyETStoRace@h-c-s-group.com</t>
  </si>
  <si>
    <t>Zone d'Activités de la Baudrière n°1
27520 Bourgtheroulde - FR</t>
  </si>
  <si>
    <t>AGBACZPP</t>
  </si>
  <si>
    <t>CZ12 0600 0000 0002 1528 2375</t>
  </si>
  <si>
    <t>GE MONEY BANK</t>
  </si>
  <si>
    <t xml:space="preserve">Michal : +420 736 510 733
tuhy.michal@zevos.cz
</t>
  </si>
  <si>
    <t>NADRAZNI 25
68601 UHERSKE HRADISTE - CZ</t>
  </si>
  <si>
    <t>Bank Address</t>
  </si>
  <si>
    <t>Adresse</t>
  </si>
  <si>
    <t>DISTRIBUTORS</t>
  </si>
  <si>
    <t xml:space="preserve">Pas de CB : en-cours </t>
  </si>
  <si>
    <t>CB OK</t>
  </si>
  <si>
    <t>CB</t>
  </si>
  <si>
    <t>VAT Locally registered</t>
  </si>
  <si>
    <t>VAT Locally Non-registered</t>
  </si>
  <si>
    <t>TOTAL VAT Excl.</t>
  </si>
  <si>
    <t>Customer n° :</t>
  </si>
  <si>
    <r>
      <t xml:space="preserve">If you </t>
    </r>
    <r>
      <rPr>
        <u/>
        <sz val="12"/>
        <color theme="4" tint="-0.249977111117893"/>
        <rFont val="Calibri"/>
        <family val="2"/>
        <scheme val="minor"/>
      </rPr>
      <t>already are a customer</t>
    </r>
    <r>
      <rPr>
        <sz val="12"/>
        <color theme="4" tint="-0.249977111117893"/>
        <rFont val="Calibri"/>
        <family val="2"/>
        <scheme val="minor"/>
      </rPr>
      <t xml:space="preserve"> enter your customer code 
It is </t>
    </r>
    <r>
      <rPr>
        <u/>
        <sz val="12"/>
        <color theme="4" tint="-0.249977111117893"/>
        <rFont val="Calibri"/>
        <family val="2"/>
        <scheme val="minor"/>
      </rPr>
      <t>NOT NECESSARY</t>
    </r>
    <r>
      <rPr>
        <sz val="12"/>
        <color theme="4" tint="-0.249977111117893"/>
        <rFont val="Calibri"/>
        <family val="2"/>
        <scheme val="minor"/>
      </rPr>
      <t xml:space="preserve"> to fill the rest of the company block </t>
    </r>
  </si>
  <si>
    <t>Avant Expedition</t>
  </si>
  <si>
    <t>This document is an order and therefore is binding as such.</t>
  </si>
  <si>
    <t>VAT status : Private Citizen</t>
  </si>
  <si>
    <r>
      <t xml:space="preserve">Your company will be directly invoiced by the Event's Distributor, thanks </t>
    </r>
    <r>
      <rPr>
        <b/>
        <sz val="9"/>
        <rFont val="Calibri"/>
        <family val="2"/>
        <scheme val="minor"/>
      </rPr>
      <t xml:space="preserve">to send your order to the contact designated below.
</t>
    </r>
    <r>
      <rPr>
        <sz val="9"/>
        <rFont val="Calibri"/>
        <family val="2"/>
        <scheme val="minor"/>
      </rPr>
      <t xml:space="preserve">Tick the box of your method of payment, payments </t>
    </r>
    <r>
      <rPr>
        <b/>
        <sz val="9"/>
        <rFont val="Calibri"/>
        <family val="2"/>
        <scheme val="minor"/>
      </rPr>
      <t>MUST</t>
    </r>
    <r>
      <rPr>
        <sz val="9"/>
        <rFont val="Calibri"/>
        <family val="2"/>
        <scheme val="minor"/>
      </rPr>
      <t xml:space="preserve"> be received </t>
    </r>
    <r>
      <rPr>
        <u/>
        <sz val="9"/>
        <rFont val="Calibri"/>
        <family val="2"/>
        <scheme val="minor"/>
      </rPr>
      <t xml:space="preserve">before </t>
    </r>
    <r>
      <rPr>
        <sz val="9"/>
        <rFont val="Calibri"/>
        <family val="2"/>
        <scheme val="minor"/>
      </rPr>
      <t>the order deadline (be aware that a bank transfert can take several days to go thru)</t>
    </r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</si>
  <si>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</si>
  <si>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</si>
  <si>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</si>
  <si>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</si>
  <si>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</si>
  <si>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</si>
  <si>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</si>
  <si>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</si>
  <si>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</si>
  <si>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15-16 May</t>
  </si>
  <si>
    <t>05-06 June</t>
  </si>
  <si>
    <t>12-13 June</t>
  </si>
  <si>
    <t>26-27 June</t>
  </si>
  <si>
    <t>03-04 July</t>
  </si>
  <si>
    <t>17-18 July</t>
  </si>
  <si>
    <t>31 July-01 August</t>
  </si>
  <si>
    <t>21-22 August</t>
  </si>
  <si>
    <t>18-19 September</t>
  </si>
  <si>
    <t>25-26 September</t>
  </si>
  <si>
    <t>09-10 October</t>
  </si>
  <si>
    <t>St Georges de Montaigu</t>
  </si>
  <si>
    <t>Toldijk</t>
  </si>
  <si>
    <t>Prerov</t>
  </si>
  <si>
    <t>St Igny de vers</t>
  </si>
  <si>
    <t>Mollerussa</t>
  </si>
  <si>
    <t>Closed</t>
  </si>
  <si>
    <t>TOTAL VAT Incl.*</t>
  </si>
  <si>
    <r>
      <rPr>
        <sz val="10"/>
        <color theme="1" tint="0.14999847407452621"/>
        <rFont val="Calibri"/>
        <family val="2"/>
        <scheme val="minor"/>
      </rPr>
      <t xml:space="preserve">If you wish to pay by credit card, you will receive a link by e-mail to process the payment.
</t>
    </r>
    <r>
      <rPr>
        <sz val="7"/>
        <color theme="1" tint="0.14999847407452621"/>
        <rFont val="Calibri"/>
        <family val="2"/>
        <scheme val="minor"/>
      </rPr>
      <t xml:space="preserve">
Payment par Credit Card : 0,2% fee will be applied to your order
</t>
    </r>
  </si>
  <si>
    <t>ê</t>
  </si>
  <si>
    <t>è</t>
  </si>
  <si>
    <t>Info 1</t>
  </si>
  <si>
    <t>Info 2</t>
  </si>
  <si>
    <t>Info 3</t>
  </si>
  <si>
    <t>Info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</si>
</sst>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€_-;\-* #,##0\ _€_-;_-* &quot;-&quot;\ _€_-;_-@_-"/>
    <numFmt numFmtId="165" formatCode="###&quot; &quot;###&quot; &quot;###&quot; &quot;###&quot; &quot;#####"/>
    <numFmt numFmtId="166" formatCode="_-* #,##0.00\ [$€-40C]_-;\-* #,##0.00\ [$€-40C]_-;_-* &quot;-&quot;??\ [$€-40C]_-;_-@_-"/>
    <numFmt numFmtId="167" formatCode="0.0000"/>
  </numFmts>
  <fonts count="5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u/>
      <sz val="10"/>
      <color indexed="12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name val="Arial"/>
      <family val="2"/>
    </font>
    <font>
      <sz val="10"/>
      <name val="Book Antiqua"/>
      <family val="1"/>
    </font>
    <font>
      <b/>
      <sz val="11"/>
      <name val="Book Antiqua"/>
      <family val="1"/>
    </font>
    <font>
      <b/>
      <sz val="10"/>
      <color rgb="FFFF0000"/>
      <name val="Book Antiqua"/>
      <family val="1"/>
    </font>
    <font>
      <b/>
      <sz val="11"/>
      <color indexed="10"/>
      <name val="Book Antiqua"/>
      <family val="1"/>
    </font>
    <font>
      <b/>
      <sz val="10"/>
      <color theme="1"/>
      <name val="Verdana"/>
      <family val="2"/>
    </font>
    <font>
      <b/>
      <sz val="10"/>
      <color theme="4" tint="-0.249977111117893"/>
      <name val="Verdana"/>
      <family val="2"/>
    </font>
    <font>
      <b/>
      <sz val="16"/>
      <color theme="0"/>
      <name val="Calibri"/>
      <family val="2"/>
    </font>
    <font>
      <b/>
      <i/>
      <sz val="16"/>
      <color theme="0"/>
      <name val="Calibri"/>
      <family val="2"/>
    </font>
    <font>
      <b/>
      <i/>
      <sz val="10"/>
      <color theme="0" tint="-0.249977111117893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35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Times New Roman"/>
      <family val="1"/>
    </font>
    <font>
      <sz val="8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 tint="0.1499984740745262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b/>
      <sz val="8"/>
      <color rgb="FF00000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7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4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12"/>
      <color theme="4" tint="-0.249977111117893"/>
      <name val="Wingdings"/>
      <charset val="2"/>
    </font>
    <font>
      <b/>
      <sz val="8"/>
      <color rgb="FFFF0000"/>
      <name val="Wingdings"/>
      <charset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 style="thin">
        <color rgb="FFC00000"/>
      </top>
      <bottom style="thin">
        <color rgb="FFC00000"/>
      </bottom>
      <diagonal/>
    </border>
    <border>
      <left style="medium">
        <color theme="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19" fillId="0" borderId="0" applyFont="0" applyFill="0" applyBorder="0" applyAlignment="0" applyProtection="0"/>
    <xf numFmtId="0" fontId="31" fillId="0" borderId="0"/>
  </cellStyleXfs>
  <cellXfs count="282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quotePrefix="1"/>
    <xf numFmtId="0" fontId="7" fillId="0" borderId="12" xfId="2" applyFont="1" applyBorder="1" applyAlignment="1">
      <alignment horizontal="left" indent="4"/>
    </xf>
    <xf numFmtId="0" fontId="9" fillId="0" borderId="12" xfId="2" applyFont="1" applyBorder="1" applyAlignment="1">
      <alignment horizontal="center" vertical="center"/>
    </xf>
    <xf numFmtId="0" fontId="10" fillId="0" borderId="12" xfId="2" applyFont="1" applyFill="1" applyBorder="1"/>
    <xf numFmtId="0" fontId="7" fillId="0" borderId="13" xfId="2" applyFont="1" applyBorder="1" applyAlignment="1">
      <alignment horizontal="left" indent="4"/>
    </xf>
    <xf numFmtId="0" fontId="10" fillId="0" borderId="13" xfId="2" applyFont="1" applyFill="1" applyBorder="1"/>
    <xf numFmtId="0" fontId="7" fillId="0" borderId="13" xfId="2" applyFont="1" applyBorder="1"/>
    <xf numFmtId="0" fontId="10" fillId="0" borderId="13" xfId="2" applyFont="1" applyBorder="1"/>
    <xf numFmtId="0" fontId="7" fillId="0" borderId="13" xfId="2" applyFont="1" applyBorder="1" applyAlignment="1">
      <alignment horizontal="right"/>
    </xf>
    <xf numFmtId="0" fontId="7" fillId="0" borderId="12" xfId="2" quotePrefix="1" applyNumberFormat="1" applyFont="1" applyBorder="1" applyAlignment="1">
      <alignment horizontal="right"/>
    </xf>
    <xf numFmtId="0" fontId="11" fillId="4" borderId="14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7" fillId="0" borderId="16" xfId="2" applyFont="1" applyBorder="1" applyAlignment="1">
      <alignment horizontal="right"/>
    </xf>
    <xf numFmtId="0" fontId="7" fillId="0" borderId="16" xfId="2" applyFont="1" applyBorder="1" applyAlignment="1">
      <alignment horizontal="left" indent="4"/>
    </xf>
    <xf numFmtId="0" fontId="9" fillId="0" borderId="0" xfId="2" applyFont="1" applyBorder="1" applyAlignment="1">
      <alignment horizontal="center" vertical="center"/>
    </xf>
    <xf numFmtId="0" fontId="10" fillId="0" borderId="16" xfId="2" applyFont="1" applyFill="1" applyBorder="1"/>
    <xf numFmtId="0" fontId="2" fillId="6" borderId="25" xfId="0" applyFont="1" applyFill="1" applyBorder="1" applyAlignment="1" applyProtection="1">
      <alignment vertical="center" wrapText="1"/>
    </xf>
    <xf numFmtId="49" fontId="1" fillId="2" borderId="26" xfId="0" applyNumberFormat="1" applyFont="1" applyFill="1" applyBorder="1" applyAlignment="1" applyProtection="1">
      <alignment horizontal="left" vertical="center"/>
      <protection locked="0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vertical="center" wrapText="1"/>
    </xf>
    <xf numFmtId="0" fontId="2" fillId="6" borderId="29" xfId="0" applyFont="1" applyFill="1" applyBorder="1" applyAlignment="1" applyProtection="1">
      <alignment vertical="center" wrapText="1"/>
    </xf>
    <xf numFmtId="0" fontId="2" fillId="6" borderId="31" xfId="0" applyFont="1" applyFill="1" applyBorder="1" applyAlignment="1" applyProtection="1">
      <alignment vertical="center" wrapText="1"/>
    </xf>
    <xf numFmtId="0" fontId="2" fillId="6" borderId="32" xfId="0" applyFont="1" applyFill="1" applyBorder="1" applyAlignment="1" applyProtection="1">
      <alignment vertical="center" wrapText="1"/>
    </xf>
    <xf numFmtId="0" fontId="2" fillId="6" borderId="34" xfId="0" applyFont="1" applyFill="1" applyBorder="1" applyAlignment="1" applyProtection="1">
      <alignment vertical="center" wrapText="1"/>
    </xf>
    <xf numFmtId="0" fontId="2" fillId="6" borderId="35" xfId="0" applyFont="1" applyFill="1" applyBorder="1" applyAlignment="1" applyProtection="1">
      <alignment vertical="center" wrapText="1"/>
    </xf>
    <xf numFmtId="0" fontId="1" fillId="3" borderId="36" xfId="0" applyNumberFormat="1" applyFont="1" applyFill="1" applyBorder="1" applyAlignment="1" applyProtection="1">
      <alignment vertical="center"/>
    </xf>
    <xf numFmtId="0" fontId="2" fillId="6" borderId="42" xfId="0" applyFont="1" applyFill="1" applyBorder="1" applyAlignment="1" applyProtection="1">
      <alignment vertical="center" wrapText="1"/>
    </xf>
    <xf numFmtId="0" fontId="2" fillId="6" borderId="43" xfId="0" applyFont="1" applyFill="1" applyBorder="1" applyAlignment="1" applyProtection="1">
      <alignment vertical="center" wrapText="1"/>
    </xf>
    <xf numFmtId="0" fontId="2" fillId="6" borderId="37" xfId="0" applyFont="1" applyFill="1" applyBorder="1" applyAlignment="1" applyProtection="1">
      <alignment horizontal="center" vertical="center" wrapText="1"/>
    </xf>
    <xf numFmtId="0" fontId="2" fillId="6" borderId="44" xfId="0" applyFont="1" applyFill="1" applyBorder="1" applyAlignment="1" applyProtection="1">
      <alignment horizontal="center" vertical="center" wrapText="1"/>
    </xf>
    <xf numFmtId="49" fontId="1" fillId="2" borderId="38" xfId="0" applyNumberFormat="1" applyFont="1" applyFill="1" applyBorder="1" applyAlignment="1" applyProtection="1">
      <alignment horizontal="left" vertical="center"/>
      <protection locked="0"/>
    </xf>
    <xf numFmtId="49" fontId="1" fillId="2" borderId="34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2" borderId="35" xfId="0" applyNumberFormat="1" applyFont="1" applyFill="1" applyBorder="1" applyAlignment="1" applyProtection="1">
      <alignment horizontal="left" vertical="center"/>
      <protection locked="0"/>
    </xf>
    <xf numFmtId="0" fontId="2" fillId="7" borderId="19" xfId="0" applyFont="1" applyFill="1" applyBorder="1" applyAlignment="1" applyProtection="1">
      <alignment vertical="center" wrapText="1"/>
    </xf>
    <xf numFmtId="0" fontId="2" fillId="7" borderId="22" xfId="0" applyFont="1" applyFill="1" applyBorder="1" applyAlignment="1" applyProtection="1">
      <alignment vertical="center" wrapText="1"/>
    </xf>
    <xf numFmtId="0" fontId="2" fillId="7" borderId="20" xfId="0" applyFont="1" applyFill="1" applyBorder="1" applyAlignment="1" applyProtection="1">
      <alignment vertical="center" wrapText="1"/>
    </xf>
    <xf numFmtId="0" fontId="2" fillId="7" borderId="23" xfId="0" applyFont="1" applyFill="1" applyBorder="1" applyAlignment="1" applyProtection="1">
      <alignment vertical="center" wrapText="1"/>
    </xf>
    <xf numFmtId="0" fontId="2" fillId="7" borderId="5" xfId="0" applyFont="1" applyFill="1" applyBorder="1" applyAlignment="1" applyProtection="1">
      <alignment horizontal="left" vertical="center"/>
    </xf>
    <xf numFmtId="49" fontId="5" fillId="2" borderId="27" xfId="0" quotePrefix="1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vertical="center"/>
    </xf>
    <xf numFmtId="0" fontId="23" fillId="0" borderId="0" xfId="2" applyFont="1" applyFill="1" applyBorder="1" applyAlignment="1" applyProtection="1">
      <alignment horizontal="center" vertical="center"/>
    </xf>
    <xf numFmtId="0" fontId="21" fillId="9" borderId="58" xfId="0" applyFont="1" applyFill="1" applyBorder="1" applyAlignment="1">
      <alignment vertical="center"/>
    </xf>
    <xf numFmtId="0" fontId="6" fillId="0" borderId="0" xfId="2" applyAlignment="1" applyProtection="1">
      <alignment vertical="center"/>
    </xf>
    <xf numFmtId="0" fontId="23" fillId="0" borderId="0" xfId="2" applyFont="1" applyFill="1" applyBorder="1" applyAlignment="1" applyProtection="1">
      <alignment vertical="center"/>
    </xf>
    <xf numFmtId="0" fontId="24" fillId="0" borderId="0" xfId="2" applyFont="1" applyFill="1" applyBorder="1" applyAlignment="1" applyProtection="1">
      <alignment vertical="center"/>
    </xf>
    <xf numFmtId="0" fontId="21" fillId="8" borderId="0" xfId="0" applyFont="1" applyFill="1" applyAlignment="1" applyProtection="1"/>
    <xf numFmtId="0" fontId="25" fillId="0" borderId="0" xfId="0" applyFont="1" applyProtection="1"/>
    <xf numFmtId="0" fontId="26" fillId="0" borderId="18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left" vertical="center"/>
    </xf>
    <xf numFmtId="0" fontId="28" fillId="10" borderId="62" xfId="2" applyFont="1" applyFill="1" applyBorder="1" applyAlignment="1" applyProtection="1">
      <alignment vertical="center" wrapText="1"/>
    </xf>
    <xf numFmtId="0" fontId="30" fillId="0" borderId="0" xfId="2" applyFont="1" applyAlignment="1" applyProtection="1">
      <alignment vertical="center"/>
    </xf>
    <xf numFmtId="0" fontId="32" fillId="0" borderId="0" xfId="4" applyFont="1" applyFill="1" applyBorder="1" applyAlignment="1" applyProtection="1">
      <alignment horizontal="center"/>
    </xf>
    <xf numFmtId="0" fontId="33" fillId="0" borderId="0" xfId="4" applyFont="1" applyFill="1" applyBorder="1" applyAlignment="1" applyProtection="1">
      <alignment horizontal="center"/>
    </xf>
    <xf numFmtId="0" fontId="32" fillId="0" borderId="0" xfId="2" applyFont="1" applyFill="1" applyBorder="1" applyAlignment="1" applyProtection="1">
      <alignment horizontal="center" vertical="center"/>
    </xf>
    <xf numFmtId="0" fontId="24" fillId="0" borderId="0" xfId="4" applyFont="1" applyFill="1" applyBorder="1" applyAlignment="1" applyProtection="1">
      <alignment horizontal="left"/>
    </xf>
    <xf numFmtId="0" fontId="24" fillId="0" borderId="0" xfId="4" applyFont="1" applyFill="1" applyBorder="1" applyAlignment="1" applyProtection="1">
      <alignment horizontal="center"/>
    </xf>
    <xf numFmtId="0" fontId="34" fillId="0" borderId="0" xfId="2" applyFont="1" applyFill="1" applyBorder="1" applyAlignment="1" applyProtection="1">
      <alignment horizontal="center" vertical="center"/>
    </xf>
    <xf numFmtId="0" fontId="36" fillId="0" borderId="0" xfId="0" applyFont="1" applyProtection="1"/>
    <xf numFmtId="9" fontId="35" fillId="13" borderId="62" xfId="3" applyFont="1" applyFill="1" applyBorder="1" applyAlignment="1">
      <alignment vertical="center"/>
    </xf>
    <xf numFmtId="167" fontId="37" fillId="0" borderId="0" xfId="2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27" fillId="0" borderId="0" xfId="0" applyFont="1" applyAlignment="1">
      <alignment vertical="center"/>
    </xf>
    <xf numFmtId="0" fontId="29" fillId="11" borderId="58" xfId="2" applyFont="1" applyFill="1" applyBorder="1" applyAlignment="1" applyProtection="1">
      <alignment vertical="center" wrapText="1"/>
    </xf>
    <xf numFmtId="0" fontId="0" fillId="11" borderId="63" xfId="0" applyFill="1" applyBorder="1" applyAlignment="1">
      <alignment vertical="center"/>
    </xf>
    <xf numFmtId="14" fontId="0" fillId="11" borderId="56" xfId="0" applyNumberFormat="1" applyFill="1" applyBorder="1" applyAlignment="1">
      <alignment horizontal="center" vertical="center"/>
    </xf>
    <xf numFmtId="14" fontId="0" fillId="11" borderId="14" xfId="0" applyNumberFormat="1" applyFill="1" applyBorder="1" applyAlignment="1">
      <alignment horizontal="center" vertical="center"/>
    </xf>
    <xf numFmtId="0" fontId="0" fillId="11" borderId="57" xfId="0" applyFill="1" applyBorder="1" applyAlignment="1">
      <alignment vertical="center"/>
    </xf>
    <xf numFmtId="0" fontId="0" fillId="11" borderId="64" xfId="0" applyFill="1" applyBorder="1" applyAlignment="1">
      <alignment vertical="center"/>
    </xf>
    <xf numFmtId="14" fontId="0" fillId="11" borderId="15" xfId="0" applyNumberFormat="1" applyFill="1" applyBorder="1" applyAlignment="1">
      <alignment horizontal="center" vertical="center"/>
    </xf>
    <xf numFmtId="0" fontId="0" fillId="11" borderId="62" xfId="0" applyFill="1" applyBorder="1" applyAlignment="1">
      <alignment vertical="center"/>
    </xf>
    <xf numFmtId="0" fontId="0" fillId="11" borderId="58" xfId="0" applyFill="1" applyBorder="1" applyAlignment="1">
      <alignment vertical="center"/>
    </xf>
    <xf numFmtId="0" fontId="45" fillId="12" borderId="64" xfId="0" applyFont="1" applyFill="1" applyBorder="1" applyAlignment="1">
      <alignment vertical="center" wrapText="1"/>
    </xf>
    <xf numFmtId="0" fontId="45" fillId="12" borderId="15" xfId="0" applyFont="1" applyFill="1" applyBorder="1" applyAlignment="1">
      <alignment horizontal="center" vertical="center" wrapText="1"/>
    </xf>
    <xf numFmtId="0" fontId="45" fillId="12" borderId="61" xfId="0" applyFont="1" applyFill="1" applyBorder="1" applyAlignment="1">
      <alignment vertical="center" wrapText="1"/>
    </xf>
    <xf numFmtId="0" fontId="47" fillId="11" borderId="56" xfId="0" applyFont="1" applyFill="1" applyBorder="1" applyAlignment="1">
      <alignment vertical="center"/>
    </xf>
    <xf numFmtId="0" fontId="47" fillId="11" borderId="56" xfId="0" applyFont="1" applyFill="1" applyBorder="1" applyAlignment="1">
      <alignment vertical="center" wrapText="1"/>
    </xf>
    <xf numFmtId="0" fontId="47" fillId="11" borderId="63" xfId="0" applyFont="1" applyFill="1" applyBorder="1" applyAlignment="1">
      <alignment vertical="center" wrapText="1"/>
    </xf>
    <xf numFmtId="0" fontId="47" fillId="11" borderId="57" xfId="0" applyFont="1" applyFill="1" applyBorder="1" applyAlignment="1">
      <alignment vertical="center"/>
    </xf>
    <xf numFmtId="0" fontId="47" fillId="11" borderId="15" xfId="0" applyFont="1" applyFill="1" applyBorder="1" applyAlignment="1">
      <alignment vertical="center"/>
    </xf>
    <xf numFmtId="0" fontId="47" fillId="11" borderId="64" xfId="0" applyFont="1" applyFill="1" applyBorder="1" applyAlignment="1">
      <alignment vertical="center" wrapText="1"/>
    </xf>
    <xf numFmtId="0" fontId="47" fillId="11" borderId="61" xfId="0" applyFont="1" applyFill="1" applyBorder="1" applyAlignment="1">
      <alignment vertical="center"/>
    </xf>
    <xf numFmtId="0" fontId="47" fillId="11" borderId="14" xfId="0" applyFont="1" applyFill="1" applyBorder="1" applyAlignment="1">
      <alignment vertical="center"/>
    </xf>
    <xf numFmtId="0" fontId="47" fillId="11" borderId="14" xfId="0" applyFont="1" applyFill="1" applyBorder="1" applyAlignment="1">
      <alignment vertical="center" wrapText="1"/>
    </xf>
    <xf numFmtId="0" fontId="47" fillId="11" borderId="62" xfId="0" applyFont="1" applyFill="1" applyBorder="1" applyAlignment="1">
      <alignment vertical="center" wrapText="1"/>
    </xf>
    <xf numFmtId="0" fontId="47" fillId="11" borderId="58" xfId="0" applyFont="1" applyFill="1" applyBorder="1" applyAlignment="1">
      <alignment vertical="center"/>
    </xf>
    <xf numFmtId="0" fontId="46" fillId="12" borderId="64" xfId="0" applyFont="1" applyFill="1" applyBorder="1" applyAlignment="1">
      <alignment vertical="center" wrapText="1"/>
    </xf>
    <xf numFmtId="0" fontId="46" fillId="12" borderId="15" xfId="0" applyFont="1" applyFill="1" applyBorder="1" applyAlignment="1">
      <alignment vertical="center" wrapText="1"/>
    </xf>
    <xf numFmtId="0" fontId="46" fillId="12" borderId="61" xfId="0" applyFont="1" applyFill="1" applyBorder="1" applyAlignment="1">
      <alignment vertical="center" wrapText="1"/>
    </xf>
    <xf numFmtId="0" fontId="1" fillId="2" borderId="47" xfId="0" applyNumberFormat="1" applyFont="1" applyFill="1" applyBorder="1" applyAlignment="1" applyProtection="1">
      <alignment horizontal="left" vertical="center"/>
      <protection locked="0"/>
    </xf>
    <xf numFmtId="0" fontId="48" fillId="11" borderId="56" xfId="0" applyFont="1" applyFill="1" applyBorder="1" applyAlignment="1">
      <alignment vertical="center"/>
    </xf>
    <xf numFmtId="9" fontId="47" fillId="11" borderId="62" xfId="3" applyFont="1" applyFill="1" applyBorder="1" applyAlignment="1">
      <alignment vertical="center" wrapText="1"/>
    </xf>
    <xf numFmtId="9" fontId="0" fillId="11" borderId="64" xfId="3" applyFont="1" applyFill="1" applyBorder="1" applyAlignment="1">
      <alignment vertical="center"/>
    </xf>
    <xf numFmtId="9" fontId="0" fillId="11" borderId="62" xfId="3" applyFont="1" applyFill="1" applyBorder="1" applyAlignment="1">
      <alignment vertical="center"/>
    </xf>
    <xf numFmtId="9" fontId="0" fillId="11" borderId="63" xfId="3" applyFont="1" applyFill="1" applyBorder="1" applyAlignment="1">
      <alignment vertical="center"/>
    </xf>
    <xf numFmtId="0" fontId="21" fillId="9" borderId="14" xfId="0" applyFont="1" applyFill="1" applyBorder="1" applyAlignment="1">
      <alignment vertical="center"/>
    </xf>
    <xf numFmtId="0" fontId="21" fillId="9" borderId="17" xfId="0" applyFont="1" applyFill="1" applyBorder="1" applyAlignment="1">
      <alignment vertical="center"/>
    </xf>
    <xf numFmtId="0" fontId="29" fillId="10" borderId="62" xfId="0" applyFont="1" applyFill="1" applyBorder="1" applyAlignment="1">
      <alignment vertical="center"/>
    </xf>
    <xf numFmtId="0" fontId="29" fillId="10" borderId="62" xfId="0" applyFont="1" applyFill="1" applyBorder="1" applyAlignment="1">
      <alignment horizontal="left" vertical="center"/>
    </xf>
    <xf numFmtId="0" fontId="29" fillId="10" borderId="63" xfId="0" applyFont="1" applyFill="1" applyBorder="1" applyAlignment="1">
      <alignment horizontal="left" vertical="center"/>
    </xf>
    <xf numFmtId="0" fontId="35" fillId="11" borderId="58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top"/>
    </xf>
    <xf numFmtId="9" fontId="55" fillId="11" borderId="62" xfId="3" applyFont="1" applyFill="1" applyBorder="1" applyAlignment="1">
      <alignment vertical="center" wrapText="1"/>
    </xf>
    <xf numFmtId="0" fontId="56" fillId="0" borderId="18" xfId="0" applyFont="1" applyBorder="1" applyAlignment="1" applyProtection="1">
      <alignment vertical="center" wrapText="1"/>
    </xf>
    <xf numFmtId="0" fontId="53" fillId="0" borderId="55" xfId="0" applyFont="1" applyBorder="1" applyAlignment="1">
      <alignment horizontal="center" vertical="center"/>
    </xf>
    <xf numFmtId="0" fontId="20" fillId="8" borderId="56" xfId="0" applyFont="1" applyFill="1" applyBorder="1" applyAlignment="1">
      <alignment horizontal="center" vertical="center"/>
    </xf>
    <xf numFmtId="0" fontId="20" fillId="8" borderId="57" xfId="0" applyFont="1" applyFill="1" applyBorder="1" applyAlignment="1">
      <alignment horizontal="center" vertical="center"/>
    </xf>
    <xf numFmtId="0" fontId="20" fillId="8" borderId="59" xfId="0" applyFont="1" applyFill="1" applyBorder="1" applyAlignment="1">
      <alignment horizontal="center" vertical="center"/>
    </xf>
    <xf numFmtId="0" fontId="20" fillId="8" borderId="60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21" fillId="8" borderId="14" xfId="0" applyFont="1" applyFill="1" applyBorder="1" applyAlignment="1" applyProtection="1">
      <alignment horizontal="center"/>
    </xf>
    <xf numFmtId="0" fontId="21" fillId="8" borderId="17" xfId="0" applyFont="1" applyFill="1" applyBorder="1" applyAlignment="1" applyProtection="1">
      <alignment horizontal="center"/>
    </xf>
    <xf numFmtId="0" fontId="21" fillId="8" borderId="58" xfId="0" applyFont="1" applyFill="1" applyBorder="1" applyAlignment="1" applyProtection="1">
      <alignment horizontal="center"/>
    </xf>
    <xf numFmtId="0" fontId="22" fillId="9" borderId="17" xfId="0" applyFont="1" applyFill="1" applyBorder="1" applyAlignment="1">
      <alignment horizontal="center" vertical="center"/>
    </xf>
    <xf numFmtId="0" fontId="22" fillId="9" borderId="58" xfId="0" applyFont="1" applyFill="1" applyBorder="1" applyAlignment="1">
      <alignment horizontal="center" vertical="center"/>
    </xf>
    <xf numFmtId="14" fontId="22" fillId="9" borderId="14" xfId="0" applyNumberFormat="1" applyFont="1" applyFill="1" applyBorder="1" applyAlignment="1">
      <alignment horizontal="center" vertical="center"/>
    </xf>
    <xf numFmtId="14" fontId="22" fillId="9" borderId="17" xfId="0" applyNumberFormat="1" applyFont="1" applyFill="1" applyBorder="1" applyAlignment="1">
      <alignment horizontal="center" vertical="center"/>
    </xf>
    <xf numFmtId="14" fontId="22" fillId="9" borderId="58" xfId="0" applyNumberFormat="1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/>
    </xf>
    <xf numFmtId="0" fontId="21" fillId="9" borderId="58" xfId="0" applyFont="1" applyFill="1" applyBorder="1" applyAlignment="1">
      <alignment horizontal="center" vertical="center"/>
    </xf>
    <xf numFmtId="14" fontId="21" fillId="9" borderId="14" xfId="0" applyNumberFormat="1" applyFont="1" applyFill="1" applyBorder="1" applyAlignment="1">
      <alignment horizontal="center" vertical="center"/>
    </xf>
    <xf numFmtId="14" fontId="21" fillId="9" borderId="17" xfId="0" applyNumberFormat="1" applyFont="1" applyFill="1" applyBorder="1" applyAlignment="1">
      <alignment horizontal="center" vertical="center"/>
    </xf>
    <xf numFmtId="14" fontId="21" fillId="9" borderId="58" xfId="0" applyNumberFormat="1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43" fillId="10" borderId="14" xfId="0" applyFont="1" applyFill="1" applyBorder="1" applyAlignment="1">
      <alignment horizontal="left" vertical="top" wrapText="1"/>
    </xf>
    <xf numFmtId="0" fontId="43" fillId="10" borderId="17" xfId="0" applyFont="1" applyFill="1" applyBorder="1" applyAlignment="1">
      <alignment horizontal="left" vertical="top" wrapText="1"/>
    </xf>
    <xf numFmtId="0" fontId="43" fillId="10" borderId="58" xfId="0" applyFont="1" applyFill="1" applyBorder="1" applyAlignment="1">
      <alignment horizontal="left" vertical="top" wrapText="1"/>
    </xf>
    <xf numFmtId="0" fontId="29" fillId="10" borderId="14" xfId="0" applyFont="1" applyFill="1" applyBorder="1" applyAlignment="1">
      <alignment horizontal="left" vertical="center"/>
    </xf>
    <xf numFmtId="0" fontId="29" fillId="10" borderId="17" xfId="0" applyFont="1" applyFill="1" applyBorder="1" applyAlignment="1">
      <alignment horizontal="left" vertical="center"/>
    </xf>
    <xf numFmtId="0" fontId="29" fillId="10" borderId="58" xfId="0" applyFont="1" applyFill="1" applyBorder="1" applyAlignment="1">
      <alignment horizontal="left" vertical="center"/>
    </xf>
    <xf numFmtId="0" fontId="28" fillId="10" borderId="14" xfId="2" applyFont="1" applyFill="1" applyBorder="1" applyAlignment="1" applyProtection="1">
      <alignment horizontal="left" vertical="center" wrapText="1"/>
    </xf>
    <xf numFmtId="0" fontId="28" fillId="10" borderId="58" xfId="2" applyFont="1" applyFill="1" applyBorder="1" applyAlignment="1" applyProtection="1">
      <alignment horizontal="left" vertical="center" wrapText="1"/>
    </xf>
    <xf numFmtId="0" fontId="29" fillId="11" borderId="14" xfId="2" applyFont="1" applyFill="1" applyBorder="1" applyAlignment="1" applyProtection="1">
      <alignment horizontal="center" vertical="center" wrapText="1"/>
      <protection locked="0"/>
    </xf>
    <xf numFmtId="0" fontId="29" fillId="11" borderId="17" xfId="2" applyFont="1" applyFill="1" applyBorder="1" applyAlignment="1" applyProtection="1">
      <alignment horizontal="center" vertical="center" wrapText="1"/>
      <protection locked="0"/>
    </xf>
    <xf numFmtId="0" fontId="29" fillId="11" borderId="58" xfId="2" applyFont="1" applyFill="1" applyBorder="1" applyAlignment="1" applyProtection="1">
      <alignment horizontal="center" vertical="center" wrapText="1"/>
      <protection locked="0"/>
    </xf>
    <xf numFmtId="0" fontId="40" fillId="10" borderId="14" xfId="0" applyFont="1" applyFill="1" applyBorder="1" applyAlignment="1">
      <alignment horizontal="left" vertical="center"/>
    </xf>
    <xf numFmtId="0" fontId="40" fillId="10" borderId="17" xfId="0" applyFont="1" applyFill="1" applyBorder="1" applyAlignment="1">
      <alignment horizontal="left" vertical="center"/>
    </xf>
    <xf numFmtId="0" fontId="40" fillId="10" borderId="58" xfId="0" applyFont="1" applyFill="1" applyBorder="1" applyAlignment="1">
      <alignment horizontal="left" vertical="center"/>
    </xf>
    <xf numFmtId="0" fontId="42" fillId="10" borderId="56" xfId="0" applyFont="1" applyFill="1" applyBorder="1" applyAlignment="1">
      <alignment horizontal="left" vertical="top" wrapText="1"/>
    </xf>
    <xf numFmtId="0" fontId="42" fillId="10" borderId="55" xfId="0" applyFont="1" applyFill="1" applyBorder="1" applyAlignment="1">
      <alignment horizontal="left" vertical="top" wrapText="1"/>
    </xf>
    <xf numFmtId="0" fontId="42" fillId="10" borderId="57" xfId="0" applyFont="1" applyFill="1" applyBorder="1" applyAlignment="1">
      <alignment horizontal="left" vertical="top" wrapText="1"/>
    </xf>
    <xf numFmtId="0" fontId="42" fillId="10" borderId="59" xfId="0" applyFont="1" applyFill="1" applyBorder="1" applyAlignment="1">
      <alignment horizontal="left" vertical="top" wrapText="1"/>
    </xf>
    <xf numFmtId="0" fontId="42" fillId="10" borderId="0" xfId="0" applyFont="1" applyFill="1" applyBorder="1" applyAlignment="1">
      <alignment horizontal="left" vertical="top" wrapText="1"/>
    </xf>
    <xf numFmtId="0" fontId="42" fillId="10" borderId="60" xfId="0" applyFont="1" applyFill="1" applyBorder="1" applyAlignment="1">
      <alignment horizontal="left" vertical="top" wrapText="1"/>
    </xf>
    <xf numFmtId="0" fontId="42" fillId="10" borderId="56" xfId="0" applyFont="1" applyFill="1" applyBorder="1" applyAlignment="1">
      <alignment horizontal="left" vertical="center"/>
    </xf>
    <xf numFmtId="0" fontId="42" fillId="10" borderId="55" xfId="0" applyFont="1" applyFill="1" applyBorder="1" applyAlignment="1">
      <alignment horizontal="left" vertical="center"/>
    </xf>
    <xf numFmtId="0" fontId="42" fillId="10" borderId="57" xfId="0" applyFont="1" applyFill="1" applyBorder="1" applyAlignment="1">
      <alignment horizontal="left" vertical="center"/>
    </xf>
    <xf numFmtId="0" fontId="39" fillId="13" borderId="14" xfId="0" applyFont="1" applyFill="1" applyBorder="1" applyAlignment="1">
      <alignment horizontal="left" vertical="center"/>
    </xf>
    <xf numFmtId="0" fontId="39" fillId="13" borderId="17" xfId="0" applyFont="1" applyFill="1" applyBorder="1" applyAlignment="1">
      <alignment horizontal="left" vertical="center"/>
    </xf>
    <xf numFmtId="0" fontId="39" fillId="13" borderId="58" xfId="0" applyFont="1" applyFill="1" applyBorder="1" applyAlignment="1">
      <alignment horizontal="left" vertical="center"/>
    </xf>
    <xf numFmtId="0" fontId="35" fillId="13" borderId="14" xfId="0" quotePrefix="1" applyFont="1" applyFill="1" applyBorder="1" applyAlignment="1">
      <alignment horizontal="left" vertical="center"/>
    </xf>
    <xf numFmtId="0" fontId="35" fillId="13" borderId="17" xfId="0" quotePrefix="1" applyFont="1" applyFill="1" applyBorder="1" applyAlignment="1">
      <alignment horizontal="left" vertical="center"/>
    </xf>
    <xf numFmtId="0" fontId="35" fillId="13" borderId="58" xfId="0" quotePrefix="1" applyFont="1" applyFill="1" applyBorder="1" applyAlignment="1">
      <alignment horizontal="left" vertical="center"/>
    </xf>
    <xf numFmtId="0" fontId="21" fillId="9" borderId="62" xfId="0" applyFont="1" applyFill="1" applyBorder="1" applyAlignment="1">
      <alignment horizontal="left" vertical="center"/>
    </xf>
    <xf numFmtId="0" fontId="35" fillId="9" borderId="62" xfId="0" quotePrefix="1" applyFont="1" applyFill="1" applyBorder="1" applyAlignment="1">
      <alignment horizontal="left" vertical="center"/>
    </xf>
    <xf numFmtId="0" fontId="21" fillId="8" borderId="0" xfId="0" applyFont="1" applyFill="1" applyAlignment="1" applyProtection="1">
      <alignment horizontal="left"/>
    </xf>
    <xf numFmtId="0" fontId="39" fillId="8" borderId="14" xfId="2" applyFont="1" applyFill="1" applyBorder="1" applyAlignment="1" applyProtection="1">
      <alignment horizontal="left" vertical="center" wrapText="1"/>
    </xf>
    <xf numFmtId="0" fontId="39" fillId="8" borderId="17" xfId="2" applyFont="1" applyFill="1" applyBorder="1" applyAlignment="1" applyProtection="1">
      <alignment horizontal="left" vertical="center" wrapText="1"/>
    </xf>
    <xf numFmtId="0" fontId="39" fillId="8" borderId="58" xfId="2" applyFont="1" applyFill="1" applyBorder="1" applyAlignment="1" applyProtection="1">
      <alignment horizontal="left" vertical="center" wrapText="1"/>
    </xf>
    <xf numFmtId="0" fontId="39" fillId="8" borderId="62" xfId="2" applyFont="1" applyFill="1" applyBorder="1" applyAlignment="1" applyProtection="1">
      <alignment horizontal="left" vertical="center" wrapText="1"/>
      <protection locked="0"/>
    </xf>
    <xf numFmtId="0" fontId="29" fillId="11" borderId="14" xfId="2" applyFont="1" applyFill="1" applyBorder="1" applyAlignment="1" applyProtection="1">
      <alignment vertical="center" wrapText="1"/>
      <protection locked="0"/>
    </xf>
    <xf numFmtId="0" fontId="29" fillId="11" borderId="17" xfId="2" applyFont="1" applyFill="1" applyBorder="1" applyAlignment="1" applyProtection="1">
      <alignment vertical="center" wrapText="1"/>
      <protection locked="0"/>
    </xf>
    <xf numFmtId="0" fontId="29" fillId="11" borderId="58" xfId="2" applyFont="1" applyFill="1" applyBorder="1" applyAlignment="1" applyProtection="1">
      <alignment vertical="center" wrapText="1"/>
      <protection locked="0"/>
    </xf>
    <xf numFmtId="0" fontId="29" fillId="11" borderId="14" xfId="2" applyFont="1" applyFill="1" applyBorder="1" applyAlignment="1" applyProtection="1">
      <alignment horizontal="left" vertical="center" wrapText="1"/>
      <protection locked="0"/>
    </xf>
    <xf numFmtId="0" fontId="29" fillId="11" borderId="17" xfId="2" applyFont="1" applyFill="1" applyBorder="1" applyAlignment="1" applyProtection="1">
      <alignment horizontal="left" vertical="center" wrapText="1"/>
      <protection locked="0"/>
    </xf>
    <xf numFmtId="164" fontId="21" fillId="12" borderId="17" xfId="0" applyNumberFormat="1" applyFont="1" applyFill="1" applyBorder="1" applyAlignment="1" applyProtection="1">
      <alignment horizontal="center" vertical="center"/>
      <protection locked="0"/>
    </xf>
    <xf numFmtId="164" fontId="21" fillId="12" borderId="58" xfId="0" applyNumberFormat="1" applyFont="1" applyFill="1" applyBorder="1" applyAlignment="1" applyProtection="1">
      <alignment horizontal="center" vertical="center"/>
      <protection locked="0"/>
    </xf>
    <xf numFmtId="166" fontId="21" fillId="8" borderId="17" xfId="0" applyNumberFormat="1" applyFont="1" applyFill="1" applyBorder="1" applyAlignment="1">
      <alignment horizontal="center" vertical="center"/>
    </xf>
    <xf numFmtId="166" fontId="21" fillId="8" borderId="58" xfId="0" applyNumberFormat="1" applyFont="1" applyFill="1" applyBorder="1" applyAlignment="1">
      <alignment horizontal="center" vertical="center"/>
    </xf>
    <xf numFmtId="0" fontId="29" fillId="11" borderId="14" xfId="2" quotePrefix="1" applyFont="1" applyFill="1" applyBorder="1" applyAlignment="1" applyProtection="1">
      <alignment horizontal="left" vertical="center" wrapText="1"/>
      <protection locked="0"/>
    </xf>
    <xf numFmtId="0" fontId="29" fillId="11" borderId="17" xfId="2" quotePrefix="1" applyFont="1" applyFill="1" applyBorder="1" applyAlignment="1" applyProtection="1">
      <alignment horizontal="left" vertical="center" wrapText="1"/>
      <protection locked="0"/>
    </xf>
    <xf numFmtId="0" fontId="29" fillId="11" borderId="58" xfId="2" quotePrefix="1" applyFont="1" applyFill="1" applyBorder="1" applyAlignment="1" applyProtection="1">
      <alignment horizontal="left" vertical="center" wrapText="1"/>
      <protection locked="0"/>
    </xf>
    <xf numFmtId="0" fontId="35" fillId="9" borderId="14" xfId="0" quotePrefix="1" applyFont="1" applyFill="1" applyBorder="1" applyAlignment="1">
      <alignment horizontal="left" vertical="center"/>
    </xf>
    <xf numFmtId="0" fontId="35" fillId="9" borderId="17" xfId="0" quotePrefix="1" applyFont="1" applyFill="1" applyBorder="1" applyAlignment="1">
      <alignment horizontal="left" vertical="center"/>
    </xf>
    <xf numFmtId="0" fontId="35" fillId="9" borderId="58" xfId="0" quotePrefix="1" applyFont="1" applyFill="1" applyBorder="1" applyAlignment="1">
      <alignment horizontal="left" vertical="center"/>
    </xf>
    <xf numFmtId="0" fontId="50" fillId="0" borderId="0" xfId="0" applyNumberFormat="1" applyFont="1" applyBorder="1" applyAlignment="1" applyProtection="1">
      <alignment horizontal="left" vertical="center" wrapText="1"/>
    </xf>
    <xf numFmtId="0" fontId="50" fillId="0" borderId="18" xfId="0" applyNumberFormat="1" applyFont="1" applyBorder="1" applyAlignment="1" applyProtection="1">
      <alignment horizontal="left" vertical="center" wrapText="1"/>
    </xf>
    <xf numFmtId="0" fontId="22" fillId="0" borderId="63" xfId="0" applyFont="1" applyBorder="1" applyAlignment="1" applyProtection="1">
      <alignment horizontal="left" vertical="center"/>
    </xf>
    <xf numFmtId="0" fontId="22" fillId="0" borderId="64" xfId="0" applyFont="1" applyBorder="1" applyAlignment="1" applyProtection="1">
      <alignment horizontal="left" vertical="center"/>
    </xf>
    <xf numFmtId="0" fontId="22" fillId="0" borderId="63" xfId="0" applyFont="1" applyBorder="1" applyAlignment="1" applyProtection="1">
      <alignment horizontal="left" vertical="center"/>
      <protection locked="0"/>
    </xf>
    <xf numFmtId="0" fontId="22" fillId="0" borderId="64" xfId="0" applyFont="1" applyBorder="1" applyAlignment="1" applyProtection="1">
      <alignment horizontal="left" vertical="center"/>
      <protection locked="0"/>
    </xf>
    <xf numFmtId="0" fontId="22" fillId="9" borderId="14" xfId="0" applyFont="1" applyFill="1" applyBorder="1" applyAlignment="1">
      <alignment horizontal="center" vertical="center"/>
    </xf>
    <xf numFmtId="0" fontId="41" fillId="10" borderId="56" xfId="0" applyFont="1" applyFill="1" applyBorder="1" applyAlignment="1">
      <alignment horizontal="left" vertical="top" wrapText="1"/>
    </xf>
    <xf numFmtId="0" fontId="41" fillId="10" borderId="55" xfId="0" applyFont="1" applyFill="1" applyBorder="1" applyAlignment="1">
      <alignment horizontal="left" vertical="top" wrapText="1"/>
    </xf>
    <xf numFmtId="0" fontId="41" fillId="10" borderId="57" xfId="0" applyFont="1" applyFill="1" applyBorder="1" applyAlignment="1">
      <alignment horizontal="left" vertical="top" wrapText="1"/>
    </xf>
    <xf numFmtId="0" fontId="41" fillId="10" borderId="59" xfId="0" applyFont="1" applyFill="1" applyBorder="1" applyAlignment="1">
      <alignment horizontal="left" vertical="top" wrapText="1"/>
    </xf>
    <xf numFmtId="0" fontId="41" fillId="10" borderId="0" xfId="0" applyFont="1" applyFill="1" applyBorder="1" applyAlignment="1">
      <alignment horizontal="left" vertical="top" wrapText="1"/>
    </xf>
    <xf numFmtId="0" fontId="41" fillId="10" borderId="60" xfId="0" applyFont="1" applyFill="1" applyBorder="1" applyAlignment="1">
      <alignment horizontal="left" vertical="top" wrapText="1"/>
    </xf>
    <xf numFmtId="0" fontId="41" fillId="10" borderId="15" xfId="0" applyFont="1" applyFill="1" applyBorder="1" applyAlignment="1">
      <alignment horizontal="left" vertical="top" wrapText="1"/>
    </xf>
    <xf numFmtId="0" fontId="41" fillId="10" borderId="18" xfId="0" applyFont="1" applyFill="1" applyBorder="1" applyAlignment="1">
      <alignment horizontal="left" vertical="top" wrapText="1"/>
    </xf>
    <xf numFmtId="0" fontId="41" fillId="10" borderId="61" xfId="0" applyFont="1" applyFill="1" applyBorder="1" applyAlignment="1">
      <alignment horizontal="left" vertical="top" wrapText="1"/>
    </xf>
    <xf numFmtId="166" fontId="52" fillId="14" borderId="62" xfId="0" applyNumberFormat="1" applyFont="1" applyFill="1" applyBorder="1" applyAlignment="1" applyProtection="1">
      <alignment horizontal="center" vertical="center" wrapText="1"/>
    </xf>
    <xf numFmtId="166" fontId="21" fillId="14" borderId="17" xfId="0" applyNumberFormat="1" applyFont="1" applyFill="1" applyBorder="1" applyAlignment="1">
      <alignment horizontal="center" vertical="center"/>
    </xf>
    <xf numFmtId="166" fontId="21" fillId="14" borderId="58" xfId="0" applyNumberFormat="1" applyFont="1" applyFill="1" applyBorder="1" applyAlignment="1">
      <alignment horizontal="center" vertical="center"/>
    </xf>
    <xf numFmtId="0" fontId="28" fillId="10" borderId="14" xfId="2" applyFont="1" applyFill="1" applyBorder="1" applyAlignment="1" applyProtection="1">
      <alignment horizontal="center" vertical="center" wrapText="1"/>
    </xf>
    <xf numFmtId="0" fontId="28" fillId="10" borderId="17" xfId="2" applyFont="1" applyFill="1" applyBorder="1" applyAlignment="1" applyProtection="1">
      <alignment horizontal="center" vertical="center" wrapText="1"/>
    </xf>
    <xf numFmtId="0" fontId="28" fillId="10" borderId="58" xfId="2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top" wrapText="1"/>
    </xf>
    <xf numFmtId="49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3" fillId="2" borderId="27" xfId="1" applyNumberFormat="1" applyFill="1" applyBorder="1" applyAlignment="1" applyProtection="1">
      <alignment horizontal="left" vertical="center"/>
      <protection locked="0"/>
    </xf>
    <xf numFmtId="0" fontId="2" fillId="2" borderId="27" xfId="0" applyNumberFormat="1" applyFont="1" applyFill="1" applyBorder="1" applyAlignment="1" applyProtection="1">
      <alignment horizontal="left" vertical="center"/>
      <protection locked="0"/>
    </xf>
    <xf numFmtId="0" fontId="1" fillId="2" borderId="27" xfId="0" quotePrefix="1" applyNumberFormat="1" applyFont="1" applyFill="1" applyBorder="1" applyAlignment="1" applyProtection="1">
      <alignment horizontal="left" vertical="center"/>
      <protection locked="0"/>
    </xf>
    <xf numFmtId="0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49" fontId="1" fillId="3" borderId="20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horizontal="left" vertical="center"/>
      <protection locked="0"/>
    </xf>
    <xf numFmtId="49" fontId="2" fillId="2" borderId="26" xfId="0" applyNumberFormat="1" applyFont="1" applyFill="1" applyBorder="1" applyAlignment="1" applyProtection="1">
      <alignment horizontal="left" vertical="center"/>
      <protection locked="0"/>
    </xf>
    <xf numFmtId="49" fontId="1" fillId="2" borderId="26" xfId="0" applyNumberFormat="1" applyFont="1" applyFill="1" applyBorder="1" applyAlignment="1" applyProtection="1">
      <alignment horizontal="left" vertical="center"/>
      <protection locked="0"/>
    </xf>
    <xf numFmtId="49" fontId="1" fillId="2" borderId="49" xfId="0" applyNumberFormat="1" applyFont="1" applyFill="1" applyBorder="1" applyAlignment="1" applyProtection="1">
      <alignment horizontal="left"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left" vertical="center"/>
      <protection locked="0"/>
    </xf>
    <xf numFmtId="49" fontId="1" fillId="2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2" borderId="32" xfId="0" applyNumberFormat="1" applyFont="1" applyFill="1" applyBorder="1" applyAlignment="1" applyProtection="1">
      <alignment horizontal="left" vertical="center"/>
      <protection locked="0"/>
    </xf>
    <xf numFmtId="0" fontId="1" fillId="2" borderId="33" xfId="0" applyNumberFormat="1" applyFont="1" applyFill="1" applyBorder="1" applyAlignment="1" applyProtection="1">
      <alignment horizontal="left" vertical="center"/>
      <protection locked="0"/>
    </xf>
    <xf numFmtId="0" fontId="1" fillId="2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39" xfId="0" applyNumberFormat="1" applyFont="1" applyFill="1" applyBorder="1" applyAlignment="1" applyProtection="1">
      <alignment horizontal="left" vertical="center"/>
      <protection locked="0"/>
    </xf>
    <xf numFmtId="0" fontId="2" fillId="6" borderId="37" xfId="0" applyFont="1" applyFill="1" applyBorder="1" applyAlignment="1" applyProtection="1">
      <alignment horizontal="left" vertical="center" wrapText="1"/>
    </xf>
    <xf numFmtId="0" fontId="2" fillId="6" borderId="38" xfId="0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</xf>
    <xf numFmtId="49" fontId="1" fillId="3" borderId="11" xfId="0" applyNumberFormat="1" applyFont="1" applyFill="1" applyBorder="1" applyAlignment="1" applyProtection="1">
      <alignment horizontal="left" vertical="center"/>
    </xf>
    <xf numFmtId="49" fontId="1" fillId="3" borderId="0" xfId="0" applyNumberFormat="1" applyFont="1" applyFill="1" applyBorder="1" applyAlignment="1" applyProtection="1">
      <alignment horizontal="left" vertical="center"/>
    </xf>
    <xf numFmtId="49" fontId="1" fillId="3" borderId="8" xfId="0" applyNumberFormat="1" applyFont="1" applyFill="1" applyBorder="1" applyAlignment="1" applyProtection="1">
      <alignment horizontal="left" vertical="center"/>
    </xf>
    <xf numFmtId="0" fontId="1" fillId="3" borderId="23" xfId="0" applyNumberFormat="1" applyFont="1" applyFill="1" applyBorder="1" applyAlignment="1" applyProtection="1">
      <alignment horizontal="center" vertical="center"/>
    </xf>
    <xf numFmtId="0" fontId="1" fillId="3" borderId="24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</xf>
    <xf numFmtId="49" fontId="1" fillId="0" borderId="36" xfId="0" applyNumberFormat="1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</xf>
    <xf numFmtId="0" fontId="1" fillId="3" borderId="41" xfId="0" applyFont="1" applyFill="1" applyBorder="1" applyAlignment="1" applyProtection="1">
      <alignment horizontal="left" vertical="center"/>
    </xf>
    <xf numFmtId="0" fontId="1" fillId="2" borderId="4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40" xfId="0" applyFont="1" applyFill="1" applyBorder="1" applyAlignment="1" applyProtection="1">
      <alignment horizontal="left" vertical="center"/>
    </xf>
    <xf numFmtId="0" fontId="1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9" xfId="0" applyFont="1" applyFill="1" applyBorder="1" applyAlignment="1" applyProtection="1">
      <alignment horizontal="left" vertical="center"/>
    </xf>
    <xf numFmtId="0" fontId="1" fillId="3" borderId="30" xfId="0" applyFont="1" applyFill="1" applyBorder="1" applyAlignment="1" applyProtection="1">
      <alignment horizontal="left" vertical="center"/>
    </xf>
    <xf numFmtId="0" fontId="1" fillId="2" borderId="35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32" xfId="0" applyNumberFormat="1" applyFont="1" applyFill="1" applyBorder="1" applyAlignment="1" applyProtection="1">
      <alignment horizontal="left" vertical="center"/>
      <protection locked="0"/>
    </xf>
    <xf numFmtId="0" fontId="45" fillId="12" borderId="59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</cellXfs>
  <cellStyles count="5">
    <cellStyle name="Lien hypertexte" xfId="1" builtinId="8"/>
    <cellStyle name="Normal" xfId="0" builtinId="0"/>
    <cellStyle name="Normal 2" xfId="4"/>
    <cellStyle name="Normal 3" xfId="2"/>
    <cellStyle name="Pourcentage" xfId="3" builtinId="5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Book Antiqua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Book Antiqu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scheme val="none"/>
      </font>
      <alignment horizontal="left" vertical="bottom" textRotation="0" wrapText="0" indent="4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scheme val="none"/>
      </font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thin">
          <color theme="0"/>
        </top>
        <bottom style="hair">
          <color indexed="64"/>
        </bottom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color theme="1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1"/>
      </font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533400</xdr:rowOff>
        </xdr:from>
        <xdr:to>
          <xdr:col>3</xdr:col>
          <xdr:colOff>219075</xdr:colOff>
          <xdr:row>34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533400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0</xdr:row>
          <xdr:rowOff>542925</xdr:rowOff>
        </xdr:from>
        <xdr:to>
          <xdr:col>5</xdr:col>
          <xdr:colOff>28575</xdr:colOff>
          <xdr:row>2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Client - 411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0</xdr:row>
          <xdr:rowOff>542925</xdr:rowOff>
        </xdr:from>
        <xdr:to>
          <xdr:col>7</xdr:col>
          <xdr:colOff>485775</xdr:colOff>
          <xdr:row>2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Prospect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27</xdr:row>
          <xdr:rowOff>114300</xdr:rowOff>
        </xdr:from>
        <xdr:to>
          <xdr:col>3</xdr:col>
          <xdr:colOff>1123950</xdr:colOff>
          <xdr:row>29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Utilisateur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28</xdr:row>
          <xdr:rowOff>180975</xdr:rowOff>
        </xdr:from>
        <xdr:to>
          <xdr:col>3</xdr:col>
          <xdr:colOff>1123950</xdr:colOff>
          <xdr:row>30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Revendeur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29</xdr:row>
          <xdr:rowOff>171450</xdr:rowOff>
        </xdr:from>
        <xdr:to>
          <xdr:col>3</xdr:col>
          <xdr:colOff>1123950</xdr:colOff>
          <xdr:row>31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Preconisateur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30</xdr:row>
          <xdr:rowOff>161925</xdr:rowOff>
        </xdr:from>
        <xdr:to>
          <xdr:col>3</xdr:col>
          <xdr:colOff>1123950</xdr:colOff>
          <xdr:row>32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Autre :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COUNTRY" displayName="COUNTRY" ref="G3:I246" totalsRowShown="0" headerRowDxfId="39" headerRowBorderDxfId="38">
  <autoFilter ref="G3:I246"/>
  <sortState ref="G4:I246">
    <sortCondition ref="G3:G246"/>
  </sortState>
  <tableColumns count="3">
    <tableColumn id="1" name="COUNTRY"/>
    <tableColumn id="2" name="CODE"/>
    <tableColumn id="3" name="Locally VAT _x000a_registered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REGION" displayName="REGION" ref="K3:N101" totalsRowShown="0" headerRowDxfId="37" headerRowBorderDxfId="36" tableBorderDxfId="35">
  <autoFilter ref="K3:N101"/>
  <tableColumns count="4">
    <tableColumn id="1" name="Code Postal" dataDxfId="34" dataCellStyle="Normal 3"/>
    <tableColumn id="2" name="Département" dataDxfId="33" dataCellStyle="Normal 3"/>
    <tableColumn id="3" name="Code Région" dataDxfId="32" dataCellStyle="Normal 3">
      <calculatedColumnFormula>LEFT(N4,2)</calculatedColumnFormula>
    </tableColumn>
    <tableColumn id="4" name="Code Douane + Région" dataDxfId="31" dataCellStyle="Normal 3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REPRESENTANT" displayName="REPRESENTANT" ref="A3:A7" totalsRowShown="0" headerRowDxfId="30" headerRowBorderDxfId="29" tableBorderDxfId="28">
  <autoFilter ref="A3:A7"/>
  <sortState ref="A4:A7">
    <sortCondition ref="A3"/>
  </sortState>
  <tableColumns count="1">
    <tableColumn id="1" name="Code représentant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Langue" displayName="Langue" ref="C3:C7" totalsRowShown="0" headerRowDxfId="27" headerRowBorderDxfId="26" tableBorderDxfId="25">
  <autoFilter ref="C3:C7"/>
  <tableColumns count="1">
    <tableColumn id="1" name="Langue à utiliser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Sections" displayName="Sections" ref="E3:E7" totalsRowShown="0" headerRowDxfId="24" headerRowBorderDxfId="23" tableBorderDxfId="22">
  <autoFilter ref="E3:E7"/>
  <tableColumns count="1">
    <tableColumn id="1" name="Sections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6" name="RACES" displayName="RACES" ref="P3:Y16" totalsRowShown="0" headerRowDxfId="21" dataDxfId="19" headerRowBorderDxfId="20" tableBorderDxfId="18" totalsRowBorderDxfId="17">
  <autoFilter ref="P3:Y16"/>
  <sortState ref="A3:G13">
    <sortCondition ref="A2:A13"/>
  </sortState>
  <tableColumns count="10">
    <tableColumn id="1" name="Round" dataDxfId="16"/>
    <tableColumn id="2" name="Date" dataDxfId="15"/>
    <tableColumn id="3" name="City" dataDxfId="14"/>
    <tableColumn id="4" name="Country" dataDxfId="13"/>
    <tableColumn id="5" name="Order/Payment Deadline" dataDxfId="12"/>
    <tableColumn id="7" name="Delivery Date" dataDxfId="11"/>
    <tableColumn id="6" name="Distributor" dataDxfId="10"/>
    <tableColumn id="8" name="VAT Locally registered" dataDxfId="9" dataCellStyle="Pourcentage"/>
    <tableColumn id="9" name="VAT Locally Non-registered" dataDxfId="8" dataCellStyle="Pourcentage"/>
    <tableColumn id="10" name="Private Citizen" dataDxfId="7" dataCellStyle="Pourcentage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DISTRIBUTORS" displayName="DISTRIBUTORS" ref="AA3:AL6" totalsRowShown="0" headerRowDxfId="6" headerRowBorderDxfId="5">
  <autoFilter ref="AA3:AL6"/>
  <tableColumns count="12">
    <tableColumn id="1" name="Distributor"/>
    <tableColumn id="2" name="Adresse"/>
    <tableColumn id="3" name="E-mail" dataDxfId="4"/>
    <tableColumn id="4" name="Bank"/>
    <tableColumn id="5" name="Bank Address"/>
    <tableColumn id="6" name="IBAN"/>
    <tableColumn id="7" name="SWIFT"/>
    <tableColumn id="8" name="CB" dataDxfId="3"/>
    <tableColumn id="9" name="Info 1"/>
    <tableColumn id="14" name="Info 2" dataDxfId="2" dataCellStyle="Pourcentage"/>
    <tableColumn id="13" name="Info 3" dataDxfId="1" dataCellStyle="Pourcentage"/>
    <tableColumn id="10" name="Info 4" dataDxfId="0" dataCellStyle="Pourcentag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truche@h-c-s-group.com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3:Y40"/>
  <sheetViews>
    <sheetView showGridLines="0" tabSelected="1" view="pageLayout" zoomScale="115" zoomScaleNormal="100" zoomScalePageLayoutView="115" workbookViewId="0">
      <selection activeCell="D5" sqref="D5:E5"/>
    </sheetView>
  </sheetViews>
  <sheetFormatPr baseColWidth="10" defaultRowHeight="15" x14ac:dyDescent="0.25"/>
  <cols>
    <col min="1" max="1" width="9.85546875" style="44" customWidth="1"/>
    <col min="2" max="2" width="4" style="44" customWidth="1"/>
    <col min="3" max="3" width="12.7109375" style="44" customWidth="1"/>
    <col min="4" max="4" width="9.85546875" style="44" customWidth="1"/>
    <col min="5" max="5" width="5.28515625" style="44" customWidth="1"/>
    <col min="6" max="6" width="3.28515625" style="44" customWidth="1"/>
    <col min="7" max="7" width="15.28515625" style="44" customWidth="1"/>
    <col min="8" max="8" width="3.85546875" style="44" customWidth="1"/>
    <col min="9" max="9" width="5.140625" style="45" customWidth="1"/>
    <col min="10" max="16" width="2" style="45" customWidth="1"/>
    <col min="17" max="17" width="0.7109375" style="45" customWidth="1"/>
    <col min="18" max="25" width="2" style="45" customWidth="1"/>
  </cols>
  <sheetData>
    <row r="3" spans="1:25" x14ac:dyDescent="0.25">
      <c r="B3" s="113" t="s">
        <v>746</v>
      </c>
      <c r="C3" s="114"/>
      <c r="D3" s="119" t="s">
        <v>659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1:25" ht="15" customHeight="1" x14ac:dyDescent="0.25">
      <c r="A4" s="46"/>
      <c r="B4" s="115"/>
      <c r="C4" s="116"/>
      <c r="D4" s="122" t="s">
        <v>660</v>
      </c>
      <c r="E4" s="123"/>
      <c r="F4" s="191" t="s">
        <v>661</v>
      </c>
      <c r="G4" s="122"/>
      <c r="H4" s="123"/>
      <c r="I4" s="124" t="s">
        <v>662</v>
      </c>
      <c r="J4" s="125"/>
      <c r="K4" s="125"/>
      <c r="L4" s="125"/>
      <c r="M4" s="126"/>
      <c r="N4" s="124" t="s">
        <v>663</v>
      </c>
      <c r="O4" s="125"/>
      <c r="P4" s="125"/>
      <c r="Q4" s="125"/>
      <c r="R4" s="125"/>
      <c r="S4" s="125"/>
      <c r="T4" s="125"/>
      <c r="U4" s="126"/>
      <c r="V4" s="47"/>
      <c r="W4" s="47"/>
      <c r="X4" s="47"/>
      <c r="Y4" s="47"/>
    </row>
    <row r="5" spans="1:25" ht="30.75" customHeight="1" x14ac:dyDescent="0.25">
      <c r="A5" s="46"/>
      <c r="B5" s="117"/>
      <c r="C5" s="118"/>
      <c r="D5" s="127" t="str">
        <f>+VLOOKUP(B3:B3,RACES[],2,FALSE)</f>
        <v>18-19 September</v>
      </c>
      <c r="E5" s="128"/>
      <c r="F5" s="132" t="str">
        <f>+VLOOKUP(B3:B3,RACES[],3,FALSE)</f>
        <v>St Igny de vers</v>
      </c>
      <c r="G5" s="133"/>
      <c r="H5" s="48" t="str">
        <f>+VLOOKUP(B3:B3,RACES[],4,FALSE)</f>
        <v>FR</v>
      </c>
      <c r="I5" s="129">
        <f>+VLOOKUP(B3:B3,RACES[],5,FALSE)</f>
        <v>44442</v>
      </c>
      <c r="J5" s="130"/>
      <c r="K5" s="130"/>
      <c r="L5" s="130"/>
      <c r="M5" s="131"/>
      <c r="N5" s="129">
        <f>+VLOOKUP(B3:B3,RACES[],6,FALSE)</f>
        <v>44446</v>
      </c>
      <c r="O5" s="130"/>
      <c r="P5" s="130"/>
      <c r="Q5" s="130"/>
      <c r="R5" s="130"/>
      <c r="S5" s="130"/>
      <c r="T5" s="130"/>
      <c r="U5" s="131"/>
      <c r="V5" s="47"/>
      <c r="W5" s="47"/>
      <c r="X5" s="47"/>
      <c r="Y5" s="47"/>
    </row>
    <row r="6" spans="1:25" x14ac:dyDescent="0.25">
      <c r="A6" s="49"/>
      <c r="B6" s="70" t="s">
        <v>687</v>
      </c>
      <c r="C6" s="50"/>
      <c r="D6" s="51"/>
      <c r="E6" s="51"/>
      <c r="F6" s="51"/>
      <c r="G6" s="51"/>
      <c r="H6" s="51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x14ac:dyDescent="0.25">
      <c r="G7" s="51"/>
      <c r="H7" s="51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x14ac:dyDescent="0.25">
      <c r="A8" s="52" t="s">
        <v>664</v>
      </c>
      <c r="B8" s="52"/>
      <c r="C8" s="52" t="str">
        <f>IFERROR(VLOOKUP(A35,2,FALSE),"")</f>
        <v/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ht="8.25" customHeight="1" x14ac:dyDescent="0.25">
      <c r="B9" s="53"/>
      <c r="G9" s="51"/>
      <c r="H9" s="51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0.5" customHeight="1" x14ac:dyDescent="0.25">
      <c r="A10" s="185" t="str">
        <f>IF(VLOOKUP(A35,DISTRIBUTORS[],9,FALSE)=0,"",VLOOKUP(A35,DISTRIBUTORS[],9,FALSE))</f>
        <v xml:space="preserve">If you already are a customer enter your customer code 
It is NOT NECESSARY to fill the rest of the company block </v>
      </c>
      <c r="B10" s="185"/>
      <c r="C10" s="185"/>
      <c r="D10" s="185"/>
      <c r="E10" s="111" t="str">
        <f>IF(VLOOKUP(A35,DISTRIBUTORS[],10,FALSE)=0,"",VLOOKUP(A35,DISTRIBUTORS[],10,FALSE))</f>
        <v>è</v>
      </c>
      <c r="F10" s="187" t="str">
        <f>IFERROR(VLOOKUP(A35,DISTRIBUTORS[],12,FALSE),"")</f>
        <v>Customer n° :</v>
      </c>
      <c r="G10" s="187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</row>
    <row r="11" spans="1:25" ht="10.5" customHeight="1" x14ac:dyDescent="0.25">
      <c r="A11" s="186"/>
      <c r="B11" s="186"/>
      <c r="C11" s="186"/>
      <c r="D11" s="186"/>
      <c r="E11" s="111" t="str">
        <f>IF(VLOOKUP(A35,DISTRIBUTORS[],11,FALSE)=0,"",VLOOKUP(A35,DISTRIBUTORS[],11,FALSE))</f>
        <v>ê</v>
      </c>
      <c r="F11" s="188"/>
      <c r="G11" s="188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</row>
    <row r="12" spans="1:25" ht="4.5" customHeight="1" x14ac:dyDescent="0.25">
      <c r="A12" s="54"/>
      <c r="B12" s="54"/>
      <c r="C12" s="54"/>
      <c r="D12" s="54"/>
      <c r="E12" s="54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28.5" customHeight="1" x14ac:dyDescent="0.25">
      <c r="A13" s="56" t="s">
        <v>665</v>
      </c>
      <c r="B13" s="170"/>
      <c r="C13" s="171"/>
      <c r="D13" s="171"/>
      <c r="E13" s="172"/>
      <c r="F13" s="140" t="s">
        <v>688</v>
      </c>
      <c r="G13" s="141"/>
      <c r="H13" s="173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</row>
    <row r="14" spans="1:25" ht="28.5" customHeight="1" x14ac:dyDescent="0.25">
      <c r="A14" s="56" t="s">
        <v>666</v>
      </c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</row>
    <row r="15" spans="1:25" ht="28.5" customHeight="1" x14ac:dyDescent="0.25">
      <c r="A15" s="56" t="s">
        <v>691</v>
      </c>
      <c r="B15" s="170"/>
      <c r="C15" s="171"/>
      <c r="D15" s="171"/>
      <c r="E15" s="172"/>
      <c r="F15" s="140" t="s">
        <v>689</v>
      </c>
      <c r="G15" s="141"/>
      <c r="H15" s="142"/>
      <c r="I15" s="143"/>
      <c r="J15" s="143"/>
      <c r="K15" s="144"/>
      <c r="L15" s="204" t="s">
        <v>667</v>
      </c>
      <c r="M15" s="205"/>
      <c r="N15" s="205"/>
      <c r="O15" s="206"/>
      <c r="P15" s="173"/>
      <c r="Q15" s="174"/>
      <c r="R15" s="174"/>
      <c r="S15" s="174"/>
      <c r="T15" s="174"/>
      <c r="U15" s="174"/>
      <c r="V15" s="174"/>
      <c r="W15" s="174"/>
      <c r="X15" s="174"/>
      <c r="Y15" s="71"/>
    </row>
    <row r="16" spans="1:25" ht="8.2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25" ht="28.5" customHeight="1" x14ac:dyDescent="0.25">
      <c r="A17" s="56" t="s">
        <v>7</v>
      </c>
      <c r="B17" s="179"/>
      <c r="C17" s="180"/>
      <c r="D17" s="180"/>
      <c r="E17" s="181"/>
      <c r="F17" s="140" t="s">
        <v>668</v>
      </c>
      <c r="G17" s="141"/>
      <c r="H17" s="179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</row>
    <row r="18" spans="1:25" ht="28.5" customHeight="1" x14ac:dyDescent="0.25">
      <c r="A18" s="56" t="s">
        <v>669</v>
      </c>
      <c r="B18" s="179"/>
      <c r="C18" s="180"/>
      <c r="D18" s="180"/>
      <c r="E18" s="181"/>
      <c r="F18" s="140" t="s">
        <v>670</v>
      </c>
      <c r="G18" s="141"/>
      <c r="H18" s="179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</row>
    <row r="19" spans="1:25" x14ac:dyDescent="0.25">
      <c r="A19" s="49"/>
      <c r="B19" s="49"/>
      <c r="C19" s="61"/>
      <c r="D19" s="62"/>
      <c r="E19" s="62"/>
      <c r="F19" s="62"/>
      <c r="G19" s="62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5" x14ac:dyDescent="0.25">
      <c r="A20" s="165" t="s">
        <v>671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1:25" x14ac:dyDescent="0.25">
      <c r="A21" s="49"/>
      <c r="B21" s="49"/>
      <c r="C21" s="61"/>
      <c r="D21" s="62"/>
      <c r="E21" s="62"/>
      <c r="F21" s="62"/>
      <c r="G21" s="62"/>
      <c r="H21" s="62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25" x14ac:dyDescent="0.25">
      <c r="A22" s="49"/>
      <c r="B22" s="49"/>
      <c r="C22" s="103" t="s">
        <v>672</v>
      </c>
      <c r="D22" s="104"/>
      <c r="E22" s="104"/>
      <c r="F22" s="177">
        <v>219.95</v>
      </c>
      <c r="G22" s="178"/>
      <c r="H22" s="182" t="s">
        <v>673</v>
      </c>
      <c r="I22" s="183"/>
      <c r="J22" s="183"/>
      <c r="K22" s="183"/>
      <c r="L22" s="183"/>
      <c r="M22" s="183"/>
      <c r="N22" s="183"/>
      <c r="O22" s="183"/>
      <c r="P22" s="183"/>
      <c r="Q22" s="184"/>
      <c r="R22" s="63"/>
      <c r="S22" s="63"/>
      <c r="T22" s="63"/>
      <c r="U22" s="63"/>
      <c r="V22" s="63"/>
      <c r="W22" s="63"/>
      <c r="X22" s="63"/>
      <c r="Y22" s="63"/>
    </row>
    <row r="23" spans="1:25" x14ac:dyDescent="0.25">
      <c r="A23" s="49"/>
      <c r="B23" s="49"/>
      <c r="C23" s="103" t="s">
        <v>674</v>
      </c>
      <c r="D23" s="104"/>
      <c r="E23" s="104"/>
      <c r="F23" s="175"/>
      <c r="G23" s="176"/>
      <c r="H23" s="164" t="s">
        <v>675</v>
      </c>
      <c r="I23" s="164"/>
      <c r="J23" s="164"/>
      <c r="K23" s="164"/>
      <c r="L23" s="164"/>
      <c r="M23" s="164"/>
      <c r="N23" s="164"/>
      <c r="O23" s="164"/>
      <c r="P23" s="164"/>
      <c r="Q23" s="164"/>
      <c r="R23" s="63"/>
      <c r="S23" s="63"/>
      <c r="T23" s="63"/>
      <c r="U23" s="63"/>
      <c r="V23" s="63"/>
      <c r="W23" s="63"/>
      <c r="X23" s="63"/>
      <c r="Y23" s="63"/>
    </row>
    <row r="24" spans="1:25" x14ac:dyDescent="0.25">
      <c r="A24" s="49"/>
      <c r="B24" s="49"/>
      <c r="C24" s="103" t="s">
        <v>733</v>
      </c>
      <c r="D24" s="104"/>
      <c r="E24" s="104"/>
      <c r="F24" s="202">
        <f>F22*F23</f>
        <v>0</v>
      </c>
      <c r="G24" s="20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63"/>
      <c r="S24" s="63"/>
      <c r="T24" s="63"/>
      <c r="U24" s="63"/>
      <c r="V24" s="63"/>
      <c r="W24" s="63"/>
      <c r="X24" s="63"/>
      <c r="Y24" s="63"/>
    </row>
    <row r="25" spans="1:25" ht="3.75" customHeight="1" x14ac:dyDescent="0.25">
      <c r="A25" s="49"/>
      <c r="B25" s="49"/>
      <c r="C25" s="61"/>
      <c r="D25" s="61"/>
      <c r="E25" s="61"/>
      <c r="F25" s="61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spans="1:25" x14ac:dyDescent="0.25">
      <c r="A26" s="64"/>
      <c r="B26" s="64"/>
      <c r="C26" s="157" t="str">
        <f>"VAT status : Company VAT registered in "&amp;H5</f>
        <v>VAT status : Company VAT registered in FR</v>
      </c>
      <c r="D26" s="158"/>
      <c r="E26" s="159"/>
      <c r="F26" s="108"/>
      <c r="G26" s="65">
        <f>VLOOKUP(B3,RACES[],8,FALSE)</f>
        <v>0.2</v>
      </c>
      <c r="H26" s="160" t="s">
        <v>676</v>
      </c>
      <c r="I26" s="161"/>
      <c r="J26" s="161"/>
      <c r="K26" s="161"/>
      <c r="L26" s="161"/>
      <c r="M26" s="161"/>
      <c r="N26" s="161"/>
      <c r="O26" s="161"/>
      <c r="P26" s="161"/>
      <c r="Q26" s="162"/>
      <c r="R26" s="66"/>
      <c r="S26" s="66"/>
      <c r="T26" s="66"/>
      <c r="U26" s="66"/>
      <c r="V26" s="66"/>
      <c r="W26" s="66"/>
      <c r="X26" s="66"/>
      <c r="Y26" s="66"/>
    </row>
    <row r="27" spans="1:25" x14ac:dyDescent="0.25">
      <c r="A27" s="64"/>
      <c r="B27" s="64"/>
      <c r="C27" s="157" t="str">
        <f>"VAT status : Company not VAT registered in "&amp;H5</f>
        <v>VAT status : Company not VAT registered in FR</v>
      </c>
      <c r="D27" s="158"/>
      <c r="E27" s="159"/>
      <c r="F27" s="108"/>
      <c r="G27" s="65">
        <f>VLOOKUP(B3,RACES[],9,FALSE)</f>
        <v>0.2</v>
      </c>
      <c r="H27" s="160" t="s">
        <v>676</v>
      </c>
      <c r="I27" s="161"/>
      <c r="J27" s="161"/>
      <c r="K27" s="161"/>
      <c r="L27" s="161"/>
      <c r="M27" s="161"/>
      <c r="N27" s="161"/>
      <c r="O27" s="161"/>
      <c r="P27" s="161"/>
      <c r="Q27" s="162"/>
      <c r="R27" s="67"/>
      <c r="S27" s="67"/>
      <c r="T27" s="67"/>
      <c r="U27" s="67"/>
      <c r="V27" s="67"/>
      <c r="W27" s="67"/>
      <c r="X27" s="67"/>
      <c r="Y27" s="67"/>
    </row>
    <row r="28" spans="1:25" x14ac:dyDescent="0.25">
      <c r="A28" s="64"/>
      <c r="B28" s="64"/>
      <c r="C28" s="157" t="s">
        <v>738</v>
      </c>
      <c r="D28" s="158"/>
      <c r="E28" s="159"/>
      <c r="F28" s="108"/>
      <c r="G28" s="65">
        <f>VLOOKUP(B3,RACES[],10,FALSE)</f>
        <v>0.2</v>
      </c>
      <c r="H28" s="160" t="s">
        <v>676</v>
      </c>
      <c r="I28" s="161"/>
      <c r="J28" s="161"/>
      <c r="K28" s="161"/>
      <c r="L28" s="161"/>
      <c r="M28" s="161"/>
      <c r="N28" s="161"/>
      <c r="O28" s="161"/>
      <c r="P28" s="161"/>
      <c r="Q28" s="162"/>
      <c r="R28" s="67"/>
      <c r="S28" s="67"/>
      <c r="T28" s="67"/>
      <c r="U28" s="67"/>
      <c r="V28" s="67"/>
      <c r="W28" s="67"/>
      <c r="X28" s="67"/>
      <c r="Y28" s="67"/>
    </row>
    <row r="29" spans="1:25" ht="3.75" customHeight="1" x14ac:dyDescent="0.25">
      <c r="A29" s="49"/>
      <c r="B29" s="49"/>
      <c r="C29" s="61"/>
      <c r="D29" s="61"/>
      <c r="E29" s="61"/>
      <c r="F29" s="61"/>
      <c r="G29" s="62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ht="29.25" customHeight="1" x14ac:dyDescent="0.25">
      <c r="A30" s="49"/>
      <c r="B30" s="49"/>
      <c r="C30" s="163" t="s">
        <v>766</v>
      </c>
      <c r="D30" s="163"/>
      <c r="E30" s="163"/>
      <c r="F30" s="201" t="str">
        <f>IF(F26="x",F24+(F24*G26),IF(F27="x",F24+(F24*G27),IF(F28="x",F24+(F24*G28),"Choose a VAT status to calculate a total")))</f>
        <v>Choose a VAT status to calculate a total</v>
      </c>
      <c r="G30" s="201"/>
      <c r="H30" s="164" t="s">
        <v>678</v>
      </c>
      <c r="I30" s="164"/>
      <c r="J30" s="164"/>
      <c r="K30" s="164"/>
      <c r="L30" s="164"/>
      <c r="M30" s="164"/>
      <c r="N30" s="164"/>
      <c r="O30" s="164"/>
      <c r="P30" s="164"/>
      <c r="Q30" s="164"/>
      <c r="R30" s="63"/>
      <c r="S30" s="63"/>
      <c r="T30" s="63"/>
      <c r="U30" s="63"/>
      <c r="V30" s="63"/>
      <c r="W30" s="63"/>
      <c r="X30" s="63"/>
      <c r="Y30" s="63"/>
    </row>
    <row r="31" spans="1:25" x14ac:dyDescent="0.25">
      <c r="C31" s="109"/>
      <c r="D31" s="68"/>
      <c r="E31" s="68"/>
      <c r="F31" s="68"/>
      <c r="G31" s="68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x14ac:dyDescent="0.25">
      <c r="A32" s="165" t="s">
        <v>679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1:25" ht="44.25" customHeight="1" x14ac:dyDescent="0.25">
      <c r="A33" s="207" t="s">
        <v>739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</row>
    <row r="34" spans="1:25" x14ac:dyDescent="0.25">
      <c r="A34" s="166" t="s">
        <v>680</v>
      </c>
      <c r="B34" s="167"/>
      <c r="C34" s="168"/>
      <c r="D34" s="169" t="s">
        <v>681</v>
      </c>
      <c r="E34" s="169"/>
      <c r="F34" s="169"/>
      <c r="G34" s="169"/>
      <c r="H34" s="169" t="s">
        <v>682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x14ac:dyDescent="0.25">
      <c r="A35" s="145" t="str">
        <f>VLOOKUP(B3,RACES[],7)</f>
        <v>Haltermann Carless France S.A.S.</v>
      </c>
      <c r="B35" s="146"/>
      <c r="C35" s="147"/>
      <c r="D35" s="105" t="s">
        <v>683</v>
      </c>
      <c r="E35" s="137" t="str">
        <f>VLOOKUP($A$35,DISTRIBUTORS[],4,FALSE)</f>
        <v>BRED</v>
      </c>
      <c r="F35" s="138"/>
      <c r="G35" s="139"/>
      <c r="H35" s="192" t="s">
        <v>767</v>
      </c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4"/>
    </row>
    <row r="36" spans="1:25" ht="15" customHeight="1" x14ac:dyDescent="0.25">
      <c r="A36" s="148" t="str">
        <f>VLOOKUP($A$35,DISTRIBUTORS[],2,FALSE)</f>
        <v>Zone d'Activités de la Baudrière n°1
27520 Bourgtheroulde - FR</v>
      </c>
      <c r="B36" s="149"/>
      <c r="C36" s="150"/>
      <c r="D36" s="106" t="s">
        <v>684</v>
      </c>
      <c r="E36" s="137" t="str">
        <f>VLOOKUP($A$35,DISTRIBUTORS[],5,FALSE)</f>
        <v>76000 Rouen</v>
      </c>
      <c r="F36" s="138"/>
      <c r="G36" s="139"/>
      <c r="H36" s="195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7"/>
    </row>
    <row r="37" spans="1:25" x14ac:dyDescent="0.25">
      <c r="A37" s="151"/>
      <c r="B37" s="152"/>
      <c r="C37" s="153"/>
      <c r="D37" s="107" t="s">
        <v>685</v>
      </c>
      <c r="E37" s="154" t="str">
        <f>VLOOKUP($A$35,DISTRIBUTORS[],6,FALSE)</f>
        <v>FR76 1010 7003 4800 0130 1889 647</v>
      </c>
      <c r="F37" s="155"/>
      <c r="G37" s="156"/>
      <c r="H37" s="195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7"/>
    </row>
    <row r="38" spans="1:25" ht="26.25" customHeight="1" x14ac:dyDescent="0.25">
      <c r="A38" s="134" t="str">
        <f>VLOOKUP($A$35,DISTRIBUTORS[],3,FALSE)</f>
        <v>Aurélie : +33 2 32 13 14 63
MyETStoRace@h-c-s-group.com</v>
      </c>
      <c r="B38" s="135"/>
      <c r="C38" s="136"/>
      <c r="D38" s="105" t="s">
        <v>686</v>
      </c>
      <c r="E38" s="137" t="str">
        <f>VLOOKUP($A$35,DISTRIBUTORS[],7,FALSE)</f>
        <v>BREDFRPPXXX</v>
      </c>
      <c r="F38" s="138"/>
      <c r="G38" s="139"/>
      <c r="H38" s="198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200"/>
    </row>
    <row r="39" spans="1:25" ht="26.25" customHeight="1" x14ac:dyDescent="0.25">
      <c r="A39" s="112" t="s">
        <v>737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</row>
    <row r="40" spans="1:25" x14ac:dyDescent="0.25">
      <c r="C40" s="68"/>
      <c r="D40" s="68"/>
      <c r="E40" s="68"/>
      <c r="F40" s="68"/>
      <c r="G40" s="6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</sheetData>
  <sheetProtection algorithmName="SHA-512" hashValue="u/Evdk8ylQiMu7TwslC9MQutP5PIpDBdKkV1uVOna+8uhUz8I9ZHSRxhuBLdLheKigI4B54BxFDnxf0VD5dViQ==" saltValue="nudxE15a54DEUYTxpzYZuQ==" spinCount="100000" sheet="1" objects="1" scenarios="1"/>
  <mergeCells count="58">
    <mergeCell ref="A10:D11"/>
    <mergeCell ref="F10:G11"/>
    <mergeCell ref="H10:Y11"/>
    <mergeCell ref="F4:H4"/>
    <mergeCell ref="H35:Y38"/>
    <mergeCell ref="F30:G30"/>
    <mergeCell ref="F24:G24"/>
    <mergeCell ref="L15:O15"/>
    <mergeCell ref="H34:Y34"/>
    <mergeCell ref="A33:Y33"/>
    <mergeCell ref="C26:E26"/>
    <mergeCell ref="H26:Q26"/>
    <mergeCell ref="C27:E27"/>
    <mergeCell ref="H27:Q27"/>
    <mergeCell ref="B13:E13"/>
    <mergeCell ref="H13:Y13"/>
    <mergeCell ref="B14:Y14"/>
    <mergeCell ref="F13:G13"/>
    <mergeCell ref="B15:E15"/>
    <mergeCell ref="P15:X15"/>
    <mergeCell ref="H24:Q24"/>
    <mergeCell ref="F23:G23"/>
    <mergeCell ref="F22:G22"/>
    <mergeCell ref="F18:G18"/>
    <mergeCell ref="F17:G17"/>
    <mergeCell ref="H23:Q23"/>
    <mergeCell ref="B17:E17"/>
    <mergeCell ref="H17:Y17"/>
    <mergeCell ref="B18:E18"/>
    <mergeCell ref="H18:Y18"/>
    <mergeCell ref="A20:Y20"/>
    <mergeCell ref="H22:Q22"/>
    <mergeCell ref="A36:C37"/>
    <mergeCell ref="E36:G36"/>
    <mergeCell ref="E37:G37"/>
    <mergeCell ref="C28:E28"/>
    <mergeCell ref="H28:Q28"/>
    <mergeCell ref="C30:E30"/>
    <mergeCell ref="H30:Q30"/>
    <mergeCell ref="A32:Y32"/>
    <mergeCell ref="A34:C34"/>
    <mergeCell ref="D34:G34"/>
    <mergeCell ref="A39:Y39"/>
    <mergeCell ref="B3:C5"/>
    <mergeCell ref="D3:U3"/>
    <mergeCell ref="D4:E4"/>
    <mergeCell ref="I4:M4"/>
    <mergeCell ref="N4:U4"/>
    <mergeCell ref="D5:E5"/>
    <mergeCell ref="I5:M5"/>
    <mergeCell ref="N5:U5"/>
    <mergeCell ref="F5:G5"/>
    <mergeCell ref="A38:C38"/>
    <mergeCell ref="E38:G38"/>
    <mergeCell ref="F15:G15"/>
    <mergeCell ref="H15:K15"/>
    <mergeCell ref="A35:C35"/>
    <mergeCell ref="E35:G35"/>
  </mergeCells>
  <conditionalFormatting sqref="F10">
    <cfRule type="containsText" dxfId="41" priority="3" operator="containsText" text="n°">
      <formula>NOT(ISERROR(SEARCH("n°",F10)))</formula>
    </cfRule>
  </conditionalFormatting>
  <conditionalFormatting sqref="H10:Y10">
    <cfRule type="expression" dxfId="40" priority="5">
      <formula>$F$10="Customer n° :"</formula>
    </cfRule>
  </conditionalFormatting>
  <dataValidations count="2">
    <dataValidation type="list" allowBlank="1" showInputMessage="1" showErrorMessage="1" sqref="F26:F28">
      <formula1>"x"</formula1>
    </dataValidation>
    <dataValidation type="list" allowBlank="1" showInputMessage="1" showErrorMessage="1" sqref="B3:C5">
      <formula1>INDIRECT("RACES[Round]")</formula1>
    </dataValidation>
  </dataValidations>
  <printOptions horizontalCentered="1"/>
  <pageMargins left="0" right="0" top="1.0236220472440944" bottom="1.4173228346456694" header="0" footer="0"/>
  <pageSetup paperSize="9" orientation="portrait" r:id="rId1"/>
  <headerFooter>
    <oddHeader>&amp;C&amp;G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533400</xdr:rowOff>
                  </from>
                  <to>
                    <xdr:col>3</xdr:col>
                    <xdr:colOff>219075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533400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FRT!$G$4:$G$246</xm:f>
          </x14:formula1>
          <xm:sqref>P15 Y15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="98" zoomScaleNormal="98" workbookViewId="0">
      <selection activeCell="E13" sqref="E13:G13"/>
    </sheetView>
  </sheetViews>
  <sheetFormatPr baseColWidth="10" defaultColWidth="11.42578125" defaultRowHeight="12.75" x14ac:dyDescent="0.25"/>
  <cols>
    <col min="1" max="1" width="21.85546875" style="1" customWidth="1"/>
    <col min="2" max="2" width="8.85546875" style="1" customWidth="1"/>
    <col min="3" max="3" width="27" style="1" customWidth="1"/>
    <col min="4" max="4" width="17.28515625" style="1" customWidth="1"/>
    <col min="5" max="5" width="11.42578125" style="1" customWidth="1"/>
    <col min="6" max="6" width="5.7109375" style="1" customWidth="1"/>
    <col min="7" max="7" width="10.140625" style="1" customWidth="1"/>
    <col min="8" max="16384" width="11.42578125" style="1"/>
  </cols>
  <sheetData>
    <row r="1" spans="1:7" ht="45.75" customHeight="1" thickBot="1" x14ac:dyDescent="0.3">
      <c r="A1" s="266" t="s">
        <v>644</v>
      </c>
      <c r="B1" s="266"/>
      <c r="C1" s="266"/>
      <c r="D1" s="266"/>
      <c r="E1" s="266"/>
      <c r="F1" s="266"/>
      <c r="G1" s="266"/>
    </row>
    <row r="2" spans="1:7" ht="25.5" x14ac:dyDescent="0.25">
      <c r="A2" s="39" t="s">
        <v>654</v>
      </c>
      <c r="B2" s="270"/>
      <c r="C2" s="259"/>
      <c r="D2" s="259"/>
      <c r="E2" s="259"/>
      <c r="F2" s="259"/>
      <c r="G2" s="260"/>
    </row>
    <row r="3" spans="1:7" x14ac:dyDescent="0.25">
      <c r="A3" s="267"/>
      <c r="B3" s="267"/>
      <c r="C3" s="267"/>
      <c r="D3" s="267"/>
      <c r="E3" s="267"/>
      <c r="F3" s="267"/>
      <c r="G3" s="267"/>
    </row>
    <row r="4" spans="1:7" x14ac:dyDescent="0.25">
      <c r="A4" s="229"/>
      <c r="B4" s="229"/>
      <c r="C4" s="229"/>
      <c r="D4" s="229"/>
      <c r="E4" s="229"/>
      <c r="F4" s="229"/>
      <c r="G4" s="229"/>
    </row>
    <row r="5" spans="1:7" ht="18" customHeight="1" x14ac:dyDescent="0.25">
      <c r="A5" s="268" t="s">
        <v>0</v>
      </c>
      <c r="B5" s="268"/>
      <c r="C5" s="268"/>
      <c r="D5" s="268"/>
      <c r="E5" s="268"/>
      <c r="F5" s="268"/>
      <c r="G5" s="268"/>
    </row>
    <row r="6" spans="1:7" x14ac:dyDescent="0.25">
      <c r="A6" s="211"/>
      <c r="B6" s="211"/>
      <c r="C6" s="211"/>
      <c r="D6" s="211"/>
      <c r="E6" s="211"/>
      <c r="F6" s="211"/>
      <c r="G6" s="211"/>
    </row>
    <row r="7" spans="1:7" ht="25.5" x14ac:dyDescent="0.25">
      <c r="A7" s="23" t="s">
        <v>645</v>
      </c>
      <c r="B7" s="271">
        <f>ORDER!B13</f>
        <v>0</v>
      </c>
      <c r="C7" s="271"/>
      <c r="D7" s="24" t="s">
        <v>1</v>
      </c>
      <c r="E7" s="272" t="str">
        <f>LEFT(B7,10)</f>
        <v>0</v>
      </c>
      <c r="F7" s="272"/>
      <c r="G7" s="273"/>
    </row>
    <row r="8" spans="1:7" ht="12.75" customHeight="1" x14ac:dyDescent="0.25">
      <c r="A8" s="269"/>
      <c r="B8" s="269"/>
      <c r="C8" s="269"/>
      <c r="D8" s="269"/>
      <c r="E8" s="269"/>
      <c r="F8" s="269"/>
      <c r="G8" s="269"/>
    </row>
    <row r="9" spans="1:7" ht="26.25" thickBot="1" x14ac:dyDescent="0.3">
      <c r="A9" s="25" t="s">
        <v>648</v>
      </c>
      <c r="B9" s="275"/>
      <c r="C9" s="275"/>
      <c r="D9" s="26" t="s">
        <v>649</v>
      </c>
      <c r="E9" s="230">
        <f>ORDER!H13</f>
        <v>0</v>
      </c>
      <c r="F9" s="230"/>
      <c r="G9" s="231"/>
    </row>
    <row r="10" spans="1:7" ht="25.5" x14ac:dyDescent="0.25">
      <c r="A10" s="27" t="s">
        <v>647</v>
      </c>
      <c r="B10" s="226"/>
      <c r="C10" s="226"/>
      <c r="D10" s="257"/>
      <c r="E10" s="257"/>
      <c r="F10" s="257"/>
      <c r="G10" s="258"/>
    </row>
    <row r="11" spans="1:7" ht="12.75" customHeight="1" x14ac:dyDescent="0.25">
      <c r="A11" s="211"/>
      <c r="B11" s="211"/>
      <c r="C11" s="211"/>
      <c r="D11" s="211"/>
      <c r="E11" s="211"/>
      <c r="F11" s="211"/>
      <c r="G11" s="211"/>
    </row>
    <row r="12" spans="1:7" ht="26.25" thickBot="1" x14ac:dyDescent="0.3">
      <c r="A12" s="234" t="s">
        <v>655</v>
      </c>
      <c r="B12" s="262">
        <f>ORDER!B14</f>
        <v>0</v>
      </c>
      <c r="C12" s="263"/>
      <c r="D12" s="26" t="s">
        <v>650</v>
      </c>
      <c r="E12" s="230">
        <f>ORDER!H15</f>
        <v>0</v>
      </c>
      <c r="F12" s="230"/>
      <c r="G12" s="231"/>
    </row>
    <row r="13" spans="1:7" ht="26.25" thickBot="1" x14ac:dyDescent="0.3">
      <c r="A13" s="235"/>
      <c r="B13" s="264"/>
      <c r="C13" s="265"/>
      <c r="D13" s="19" t="s">
        <v>651</v>
      </c>
      <c r="E13" s="232">
        <f>ORDER!B15</f>
        <v>0</v>
      </c>
      <c r="F13" s="232"/>
      <c r="G13" s="233"/>
    </row>
    <row r="14" spans="1:7" ht="25.5" x14ac:dyDescent="0.25">
      <c r="A14" s="27" t="s">
        <v>22</v>
      </c>
      <c r="B14" s="270" t="str">
        <f>IF(E14="France",VLOOKUP(_xlfn.NUMBERVALUE(LEFT(E12,2)),FRT!$K$3:$M$101,3,0),IF(ISBLANK(E14),"","EX"))</f>
        <v>EX</v>
      </c>
      <c r="C14" s="260"/>
      <c r="D14" s="28" t="s">
        <v>652</v>
      </c>
      <c r="E14" s="274">
        <f>ORDER!P15</f>
        <v>0</v>
      </c>
      <c r="F14" s="274"/>
      <c r="G14" s="29" t="str">
        <f>IFERROR(VLOOKUP('NEW CUSTOMER'!E14,COUNTRY[],2,FALSE),"")</f>
        <v/>
      </c>
    </row>
    <row r="15" spans="1:7" ht="12.75" customHeight="1" x14ac:dyDescent="0.25">
      <c r="A15" s="211"/>
      <c r="B15" s="211"/>
      <c r="C15" s="211"/>
      <c r="D15" s="211"/>
      <c r="E15" s="211"/>
      <c r="F15" s="211"/>
      <c r="G15" s="211"/>
    </row>
    <row r="16" spans="1:7" ht="25.5" x14ac:dyDescent="0.25">
      <c r="A16" s="30" t="s">
        <v>656</v>
      </c>
      <c r="B16" s="261">
        <f>ORDER!B17</f>
        <v>0</v>
      </c>
      <c r="C16" s="261"/>
      <c r="D16" s="31" t="s">
        <v>2</v>
      </c>
      <c r="E16" s="208"/>
      <c r="F16" s="209"/>
      <c r="G16" s="210"/>
    </row>
    <row r="17" spans="1:7" ht="9.75" customHeight="1" x14ac:dyDescent="0.25">
      <c r="A17" s="211"/>
      <c r="B17" s="211"/>
      <c r="C17" s="211"/>
      <c r="D17" s="211"/>
      <c r="E17" s="211"/>
      <c r="F17" s="211"/>
      <c r="G17" s="211"/>
    </row>
    <row r="18" spans="1:7" s="2" customFormat="1" ht="15.75" customHeight="1" x14ac:dyDescent="0.25">
      <c r="A18" s="32" t="s">
        <v>3</v>
      </c>
      <c r="B18" s="33" t="s">
        <v>4</v>
      </c>
      <c r="C18" s="33" t="s">
        <v>5</v>
      </c>
      <c r="D18" s="212" t="s">
        <v>6</v>
      </c>
      <c r="E18" s="213"/>
      <c r="F18" s="212" t="s">
        <v>7</v>
      </c>
      <c r="G18" s="214"/>
    </row>
    <row r="19" spans="1:7" ht="24.75" customHeight="1" x14ac:dyDescent="0.25">
      <c r="A19" s="97">
        <f>ORDER!B18</f>
        <v>0</v>
      </c>
      <c r="B19" s="22"/>
      <c r="C19" s="43" t="s">
        <v>143</v>
      </c>
      <c r="D19" s="215">
        <f>ORDER!H18</f>
        <v>0</v>
      </c>
      <c r="E19" s="216"/>
      <c r="F19" s="217">
        <f>ORDER!H17</f>
        <v>0</v>
      </c>
      <c r="G19" s="218"/>
    </row>
    <row r="20" spans="1:7" ht="21" customHeight="1" thickBot="1" x14ac:dyDescent="0.3">
      <c r="A20" s="34"/>
      <c r="B20" s="21"/>
      <c r="C20" s="20"/>
      <c r="D20" s="222"/>
      <c r="E20" s="222"/>
      <c r="F20" s="223"/>
      <c r="G20" s="224"/>
    </row>
    <row r="21" spans="1:7" ht="21" customHeight="1" x14ac:dyDescent="0.25">
      <c r="A21" s="35"/>
      <c r="B21" s="36"/>
      <c r="C21" s="37"/>
      <c r="D21" s="225"/>
      <c r="E21" s="225"/>
      <c r="F21" s="226"/>
      <c r="G21" s="227"/>
    </row>
    <row r="22" spans="1:7" ht="15.75" customHeight="1" x14ac:dyDescent="0.25">
      <c r="A22" s="228"/>
      <c r="B22" s="228"/>
      <c r="C22" s="228"/>
      <c r="D22" s="228"/>
      <c r="E22" s="228"/>
      <c r="F22" s="228"/>
      <c r="G22" s="228"/>
    </row>
    <row r="23" spans="1:7" ht="15.75" customHeight="1" x14ac:dyDescent="0.25">
      <c r="A23" s="229"/>
      <c r="B23" s="229"/>
      <c r="C23" s="229"/>
      <c r="D23" s="229"/>
      <c r="E23" s="229"/>
      <c r="F23" s="229"/>
      <c r="G23" s="229"/>
    </row>
    <row r="24" spans="1:7" ht="18" customHeight="1" x14ac:dyDescent="0.25">
      <c r="A24" s="256" t="s">
        <v>646</v>
      </c>
      <c r="B24" s="256"/>
      <c r="C24" s="256"/>
      <c r="D24" s="256"/>
      <c r="E24" s="256"/>
      <c r="F24" s="256"/>
      <c r="G24" s="256"/>
    </row>
    <row r="25" spans="1:7" x14ac:dyDescent="0.25">
      <c r="A25" s="219"/>
      <c r="B25" s="219"/>
      <c r="C25" s="219"/>
      <c r="D25" s="219"/>
      <c r="E25" s="219"/>
      <c r="F25" s="219"/>
      <c r="G25" s="219"/>
    </row>
    <row r="26" spans="1:7" ht="25.5" customHeight="1" thickBot="1" x14ac:dyDescent="0.3">
      <c r="A26" s="38" t="s">
        <v>8</v>
      </c>
      <c r="B26" s="220" t="s">
        <v>658</v>
      </c>
      <c r="C26" s="220"/>
      <c r="D26" s="40" t="s">
        <v>642</v>
      </c>
      <c r="E26" s="220" t="s">
        <v>19</v>
      </c>
      <c r="F26" s="220"/>
      <c r="G26" s="221"/>
    </row>
    <row r="27" spans="1:7" ht="25.5" customHeight="1" x14ac:dyDescent="0.25">
      <c r="A27" s="39" t="s">
        <v>10</v>
      </c>
      <c r="B27" s="238" t="s">
        <v>736</v>
      </c>
      <c r="C27" s="238"/>
      <c r="D27" s="41" t="s">
        <v>13</v>
      </c>
      <c r="E27" s="254" t="str">
        <f>IFERROR(VLOOKUP('NEW CUSTOMER'!E14,COUNTRY[],3,FALSE),"")</f>
        <v/>
      </c>
      <c r="F27" s="254"/>
      <c r="G27" s="255"/>
    </row>
    <row r="28" spans="1:7" ht="9.75" customHeight="1" x14ac:dyDescent="0.25">
      <c r="A28" s="211"/>
      <c r="B28" s="211"/>
      <c r="C28" s="211"/>
      <c r="D28" s="211"/>
      <c r="E28" s="211"/>
      <c r="F28" s="211"/>
      <c r="G28" s="211"/>
    </row>
    <row r="29" spans="1:7" ht="15.75" customHeight="1" x14ac:dyDescent="0.25">
      <c r="A29" s="241" t="s">
        <v>11</v>
      </c>
      <c r="B29" s="244" t="s">
        <v>141</v>
      </c>
      <c r="C29" s="247" t="s">
        <v>12</v>
      </c>
      <c r="D29" s="247"/>
      <c r="E29" s="250"/>
      <c r="F29" s="250"/>
      <c r="G29" s="251"/>
    </row>
    <row r="30" spans="1:7" ht="15.75" customHeight="1" x14ac:dyDescent="0.25">
      <c r="A30" s="242"/>
      <c r="B30" s="245"/>
      <c r="C30" s="248"/>
      <c r="D30" s="248"/>
      <c r="E30" s="252"/>
      <c r="F30" s="252"/>
      <c r="G30" s="253"/>
    </row>
    <row r="31" spans="1:7" ht="15.75" customHeight="1" x14ac:dyDescent="0.25">
      <c r="A31" s="242"/>
      <c r="B31" s="245"/>
      <c r="C31" s="248"/>
      <c r="D31" s="248"/>
      <c r="E31" s="252"/>
      <c r="F31" s="252"/>
      <c r="G31" s="253"/>
    </row>
    <row r="32" spans="1:7" ht="15.75" customHeight="1" x14ac:dyDescent="0.25">
      <c r="A32" s="243"/>
      <c r="B32" s="246"/>
      <c r="C32" s="249"/>
      <c r="D32" s="249"/>
      <c r="E32" s="239"/>
      <c r="F32" s="239"/>
      <c r="G32" s="240"/>
    </row>
    <row r="33" spans="1:7" ht="9.75" customHeight="1" x14ac:dyDescent="0.25">
      <c r="A33" s="211"/>
      <c r="B33" s="211"/>
      <c r="C33" s="211"/>
      <c r="D33" s="211"/>
      <c r="E33" s="211"/>
      <c r="F33" s="211"/>
      <c r="G33" s="211"/>
    </row>
    <row r="34" spans="1:7" ht="115.5" customHeight="1" x14ac:dyDescent="0.25">
      <c r="A34" s="42" t="s">
        <v>653</v>
      </c>
      <c r="B34" s="236"/>
      <c r="C34" s="236"/>
      <c r="D34" s="236"/>
      <c r="E34" s="236"/>
      <c r="F34" s="236"/>
      <c r="G34" s="237"/>
    </row>
  </sheetData>
  <sheetProtection algorithmName="SHA-512" hashValue="Vjfrjj0/Yhpa4zjPAYLHNWET8JqskhRhSTA7mMMCdHWNrcPWvKgqjjd4IrS796hpWhE7/ZAtyoZY9iz8Ln93lA==" saltValue="k5KVi49SYwCl3vsRGLlAuw==" spinCount="100000" sheet="1" objects="1" scenarios="1"/>
  <mergeCells count="52">
    <mergeCell ref="A15:G15"/>
    <mergeCell ref="B16:C16"/>
    <mergeCell ref="B12:C12"/>
    <mergeCell ref="B13:C13"/>
    <mergeCell ref="A1:G1"/>
    <mergeCell ref="A3:G4"/>
    <mergeCell ref="A5:G5"/>
    <mergeCell ref="A6:G6"/>
    <mergeCell ref="A8:G8"/>
    <mergeCell ref="B2:C2"/>
    <mergeCell ref="D2:E2"/>
    <mergeCell ref="B7:C7"/>
    <mergeCell ref="E7:G7"/>
    <mergeCell ref="E14:F14"/>
    <mergeCell ref="B14:C14"/>
    <mergeCell ref="B9:C9"/>
    <mergeCell ref="E9:G9"/>
    <mergeCell ref="B10:C10"/>
    <mergeCell ref="D10:G10"/>
    <mergeCell ref="A11:G11"/>
    <mergeCell ref="F2:G2"/>
    <mergeCell ref="E12:G12"/>
    <mergeCell ref="E13:G13"/>
    <mergeCell ref="A12:A13"/>
    <mergeCell ref="B34:G34"/>
    <mergeCell ref="B27:C27"/>
    <mergeCell ref="A28:G28"/>
    <mergeCell ref="E32:G32"/>
    <mergeCell ref="A33:G33"/>
    <mergeCell ref="A29:A32"/>
    <mergeCell ref="B29:B32"/>
    <mergeCell ref="C29:D32"/>
    <mergeCell ref="E29:G29"/>
    <mergeCell ref="E30:G30"/>
    <mergeCell ref="E31:G31"/>
    <mergeCell ref="E27:G27"/>
    <mergeCell ref="A24:G24"/>
    <mergeCell ref="A25:G25"/>
    <mergeCell ref="B26:C26"/>
    <mergeCell ref="E26:G26"/>
    <mergeCell ref="D20:E20"/>
    <mergeCell ref="F20:G20"/>
    <mergeCell ref="D21:E21"/>
    <mergeCell ref="F21:G21"/>
    <mergeCell ref="A22:G22"/>
    <mergeCell ref="A23:G23"/>
    <mergeCell ref="E16:G16"/>
    <mergeCell ref="A17:G17"/>
    <mergeCell ref="D18:E18"/>
    <mergeCell ref="F18:G18"/>
    <mergeCell ref="D19:E19"/>
    <mergeCell ref="F19:G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933450</xdr:colOff>
                    <xdr:row>0</xdr:row>
                    <xdr:rowOff>542925</xdr:rowOff>
                  </from>
                  <to>
                    <xdr:col>5</xdr:col>
                    <xdr:colOff>28575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0</xdr:row>
                    <xdr:rowOff>542925</xdr:rowOff>
                  </from>
                  <to>
                    <xdr:col>7</xdr:col>
                    <xdr:colOff>485775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1781175</xdr:colOff>
                    <xdr:row>27</xdr:row>
                    <xdr:rowOff>114300</xdr:rowOff>
                  </from>
                  <to>
                    <xdr:col>3</xdr:col>
                    <xdr:colOff>1123950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1781175</xdr:colOff>
                    <xdr:row>28</xdr:row>
                    <xdr:rowOff>180975</xdr:rowOff>
                  </from>
                  <to>
                    <xdr:col>3</xdr:col>
                    <xdr:colOff>1123950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1781175</xdr:colOff>
                    <xdr:row>29</xdr:row>
                    <xdr:rowOff>171450</xdr:rowOff>
                  </from>
                  <to>
                    <xdr:col>3</xdr:col>
                    <xdr:colOff>1123950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</xdr:col>
                    <xdr:colOff>1781175</xdr:colOff>
                    <xdr:row>30</xdr:row>
                    <xdr:rowOff>161925</xdr:rowOff>
                  </from>
                  <to>
                    <xdr:col>3</xdr:col>
                    <xdr:colOff>1123950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FRT!$E$4:$E$8</xm:f>
          </x14:formula1>
          <xm:sqref>B29</xm:sqref>
        </x14:dataValidation>
        <x14:dataValidation type="list" allowBlank="1" showInputMessage="1" showErrorMessage="1">
          <x14:formula1>
            <xm:f>FRT!$C$4:$C$7</xm:f>
          </x14:formula1>
          <xm:sqref>E26:G26</xm:sqref>
        </x14:dataValidation>
        <x14:dataValidation type="list" allowBlank="1" showInputMessage="1" showErrorMessage="1">
          <x14:formula1>
            <xm:f>FRT!$A$4:$A$7</xm:f>
          </x14:formula1>
          <xm:sqref>B26:C26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46"/>
  <sheetViews>
    <sheetView topLeftCell="D1" workbookViewId="0">
      <selection activeCell="P14" sqref="P14"/>
    </sheetView>
  </sheetViews>
  <sheetFormatPr baseColWidth="10" defaultColWidth="9.140625" defaultRowHeight="15" x14ac:dyDescent="0.25"/>
  <cols>
    <col min="1" max="1" width="22.5703125" customWidth="1"/>
    <col min="2" max="2" width="1.85546875" customWidth="1"/>
    <col min="3" max="3" width="20.28515625" customWidth="1"/>
    <col min="4" max="4" width="1.85546875" customWidth="1"/>
    <col min="5" max="5" width="12" customWidth="1"/>
    <col min="6" max="6" width="1.85546875" customWidth="1"/>
    <col min="7" max="7" width="20.7109375" customWidth="1"/>
    <col min="8" max="8" width="11.42578125" customWidth="1"/>
    <col min="9" max="9" width="15.42578125" bestFit="1" customWidth="1"/>
    <col min="10" max="10" width="1.85546875" customWidth="1"/>
    <col min="11" max="11" width="15.42578125" customWidth="1"/>
    <col min="12" max="12" width="27.42578125" bestFit="1" customWidth="1"/>
    <col min="13" max="13" width="12.85546875" customWidth="1"/>
    <col min="14" max="14" width="33.42578125" bestFit="1" customWidth="1"/>
    <col min="15" max="15" width="2.5703125" customWidth="1"/>
    <col min="16" max="21" width="11.42578125" customWidth="1"/>
    <col min="22" max="22" width="30.28515625" bestFit="1" customWidth="1"/>
    <col min="23" max="23" width="12.7109375" bestFit="1" customWidth="1"/>
    <col min="24" max="24" width="17.5703125" bestFit="1" customWidth="1"/>
    <col min="25" max="25" width="17.28515625" bestFit="1" customWidth="1"/>
    <col min="26" max="26" width="2" customWidth="1"/>
    <col min="27" max="27" width="32" customWidth="1"/>
    <col min="28" max="30" width="11.42578125" customWidth="1"/>
    <col min="31" max="31" width="16.28515625" customWidth="1"/>
    <col min="32" max="34" width="11.42578125" customWidth="1"/>
    <col min="35" max="35" width="21.7109375" customWidth="1"/>
    <col min="36" max="37" width="7" customWidth="1"/>
    <col min="38" max="38" width="14.28515625" bestFit="1" customWidth="1"/>
    <col min="39" max="252" width="11.42578125" customWidth="1"/>
  </cols>
  <sheetData>
    <row r="2" spans="1:38" ht="16.5" customHeight="1" x14ac:dyDescent="0.25">
      <c r="G2" s="280" t="s">
        <v>499</v>
      </c>
      <c r="H2" s="281"/>
      <c r="I2" s="281"/>
      <c r="K2" s="278" t="s">
        <v>139</v>
      </c>
      <c r="L2" s="279"/>
      <c r="M2" s="279"/>
      <c r="N2" s="279"/>
      <c r="P2" s="276" t="s">
        <v>708</v>
      </c>
      <c r="Q2" s="277"/>
      <c r="R2" s="277"/>
      <c r="S2" s="277"/>
      <c r="T2" s="277"/>
      <c r="U2" s="277"/>
      <c r="V2" s="277"/>
      <c r="W2" s="277"/>
      <c r="X2" s="277"/>
      <c r="Y2" s="277"/>
      <c r="AA2" s="276" t="s">
        <v>727</v>
      </c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</row>
    <row r="3" spans="1:38" ht="44.25" customHeight="1" x14ac:dyDescent="0.25">
      <c r="A3" s="14" t="s">
        <v>14</v>
      </c>
      <c r="C3" s="14" t="s">
        <v>9</v>
      </c>
      <c r="E3" s="14" t="s">
        <v>140</v>
      </c>
      <c r="G3" s="13" t="s">
        <v>497</v>
      </c>
      <c r="H3" s="13" t="s">
        <v>498</v>
      </c>
      <c r="I3" s="13" t="s">
        <v>154</v>
      </c>
      <c r="K3" s="14" t="s">
        <v>23</v>
      </c>
      <c r="L3" s="14" t="s">
        <v>24</v>
      </c>
      <c r="M3" s="14" t="s">
        <v>22</v>
      </c>
      <c r="N3" s="14" t="s">
        <v>25</v>
      </c>
      <c r="P3" s="82" t="s">
        <v>707</v>
      </c>
      <c r="Q3" s="80" t="s">
        <v>660</v>
      </c>
      <c r="R3" s="80" t="s">
        <v>690</v>
      </c>
      <c r="S3" s="80" t="s">
        <v>706</v>
      </c>
      <c r="T3" s="81" t="s">
        <v>705</v>
      </c>
      <c r="U3" s="81" t="s">
        <v>704</v>
      </c>
      <c r="V3" s="80" t="s">
        <v>703</v>
      </c>
      <c r="W3" s="80" t="s">
        <v>731</v>
      </c>
      <c r="X3" s="80" t="s">
        <v>732</v>
      </c>
      <c r="Y3" s="80" t="s">
        <v>677</v>
      </c>
      <c r="AA3" s="96" t="s">
        <v>703</v>
      </c>
      <c r="AB3" s="94" t="s">
        <v>726</v>
      </c>
      <c r="AC3" s="95" t="s">
        <v>6</v>
      </c>
      <c r="AD3" s="95" t="s">
        <v>683</v>
      </c>
      <c r="AE3" s="95" t="s">
        <v>725</v>
      </c>
      <c r="AF3" s="94" t="s">
        <v>685</v>
      </c>
      <c r="AG3" s="94" t="s">
        <v>686</v>
      </c>
      <c r="AH3" s="94" t="s">
        <v>730</v>
      </c>
      <c r="AI3" s="94" t="s">
        <v>770</v>
      </c>
      <c r="AJ3" s="94" t="s">
        <v>771</v>
      </c>
      <c r="AK3" s="94" t="s">
        <v>772</v>
      </c>
      <c r="AL3" s="94" t="s">
        <v>773</v>
      </c>
    </row>
    <row r="4" spans="1:38" ht="15" customHeight="1" x14ac:dyDescent="0.25">
      <c r="A4" t="s">
        <v>658</v>
      </c>
      <c r="C4" t="s">
        <v>18</v>
      </c>
      <c r="E4" s="3" t="s">
        <v>141</v>
      </c>
      <c r="G4" t="s">
        <v>155</v>
      </c>
      <c r="H4" t="s">
        <v>207</v>
      </c>
      <c r="I4">
        <v>0</v>
      </c>
      <c r="K4" s="12" t="s">
        <v>145</v>
      </c>
      <c r="L4" s="4" t="s">
        <v>26</v>
      </c>
      <c r="M4" s="5" t="str">
        <f t="shared" ref="M4:M16" si="0">LEFT(N4,2)</f>
        <v>84</v>
      </c>
      <c r="N4" s="6" t="s">
        <v>27</v>
      </c>
      <c r="P4" s="79" t="s">
        <v>702</v>
      </c>
      <c r="Q4" s="78"/>
      <c r="R4" s="78"/>
      <c r="S4" s="78"/>
      <c r="T4" s="74"/>
      <c r="U4" s="77"/>
      <c r="V4" s="76" t="s">
        <v>694</v>
      </c>
      <c r="W4" s="100"/>
      <c r="X4" s="100"/>
      <c r="Y4" s="100"/>
      <c r="AA4" s="93" t="s">
        <v>695</v>
      </c>
      <c r="AB4" s="92" t="s">
        <v>724</v>
      </c>
      <c r="AC4" s="91" t="s">
        <v>723</v>
      </c>
      <c r="AD4" s="90" t="s">
        <v>722</v>
      </c>
      <c r="AE4" s="90"/>
      <c r="AF4" s="90" t="s">
        <v>721</v>
      </c>
      <c r="AG4" s="90" t="s">
        <v>720</v>
      </c>
      <c r="AH4" s="98" t="s">
        <v>729</v>
      </c>
      <c r="AI4" s="99"/>
      <c r="AJ4" s="99"/>
      <c r="AK4" s="99"/>
      <c r="AL4" s="99"/>
    </row>
    <row r="5" spans="1:38" ht="15" customHeight="1" x14ac:dyDescent="0.25">
      <c r="A5" s="3" t="s">
        <v>657</v>
      </c>
      <c r="C5" t="s">
        <v>19</v>
      </c>
      <c r="E5" s="3" t="s">
        <v>15</v>
      </c>
      <c r="G5" t="s">
        <v>523</v>
      </c>
      <c r="H5" t="s">
        <v>209</v>
      </c>
      <c r="I5">
        <v>0</v>
      </c>
      <c r="K5" s="12" t="s">
        <v>146</v>
      </c>
      <c r="L5" s="7" t="s">
        <v>28</v>
      </c>
      <c r="M5" s="5" t="str">
        <f t="shared" si="0"/>
        <v>32</v>
      </c>
      <c r="N5" s="8" t="s">
        <v>29</v>
      </c>
      <c r="P5" s="75" t="s">
        <v>701</v>
      </c>
      <c r="Q5" s="72"/>
      <c r="R5" s="72"/>
      <c r="S5" s="72"/>
      <c r="T5" s="74"/>
      <c r="U5" s="77"/>
      <c r="V5" s="76" t="s">
        <v>695</v>
      </c>
      <c r="W5" s="101"/>
      <c r="X5" s="101"/>
      <c r="Y5" s="101"/>
      <c r="AA5" s="89" t="s">
        <v>694</v>
      </c>
      <c r="AB5" s="88" t="s">
        <v>719</v>
      </c>
      <c r="AC5" s="84" t="s">
        <v>718</v>
      </c>
      <c r="AD5" s="87" t="s">
        <v>717</v>
      </c>
      <c r="AE5" s="87" t="s">
        <v>716</v>
      </c>
      <c r="AF5" s="87" t="s">
        <v>715</v>
      </c>
      <c r="AG5" s="87" t="s">
        <v>714</v>
      </c>
      <c r="AH5" s="98" t="s">
        <v>729</v>
      </c>
      <c r="AI5" s="99" t="s">
        <v>735</v>
      </c>
      <c r="AJ5" s="110" t="s">
        <v>769</v>
      </c>
      <c r="AK5" s="110" t="s">
        <v>768</v>
      </c>
      <c r="AL5" s="99" t="s">
        <v>734</v>
      </c>
    </row>
    <row r="6" spans="1:38" ht="15" customHeight="1" x14ac:dyDescent="0.25">
      <c r="A6" t="s">
        <v>16</v>
      </c>
      <c r="C6" t="s">
        <v>20</v>
      </c>
      <c r="E6" s="3" t="s">
        <v>142</v>
      </c>
      <c r="G6" t="s">
        <v>524</v>
      </c>
      <c r="H6" t="s">
        <v>210</v>
      </c>
      <c r="I6">
        <v>0</v>
      </c>
      <c r="K6" s="12" t="s">
        <v>147</v>
      </c>
      <c r="L6" s="7" t="s">
        <v>30</v>
      </c>
      <c r="M6" s="5" t="str">
        <f t="shared" si="0"/>
        <v>84</v>
      </c>
      <c r="N6" s="8" t="s">
        <v>27</v>
      </c>
      <c r="P6" s="79" t="s">
        <v>740</v>
      </c>
      <c r="Q6" s="78" t="s">
        <v>749</v>
      </c>
      <c r="R6" s="78" t="s">
        <v>700</v>
      </c>
      <c r="S6" s="78" t="s">
        <v>212</v>
      </c>
      <c r="T6" s="74" t="s">
        <v>765</v>
      </c>
      <c r="U6" s="74" t="s">
        <v>765</v>
      </c>
      <c r="V6" s="76" t="s">
        <v>694</v>
      </c>
      <c r="W6" s="101">
        <v>0.19</v>
      </c>
      <c r="X6" s="101">
        <v>0.19</v>
      </c>
      <c r="Y6" s="101">
        <v>0.19</v>
      </c>
      <c r="AA6" s="86" t="s">
        <v>692</v>
      </c>
      <c r="AB6" s="85" t="s">
        <v>713</v>
      </c>
      <c r="AC6" s="84" t="s">
        <v>712</v>
      </c>
      <c r="AD6" s="83" t="s">
        <v>711</v>
      </c>
      <c r="AE6" s="83"/>
      <c r="AF6" s="83" t="s">
        <v>710</v>
      </c>
      <c r="AG6" s="83" t="s">
        <v>709</v>
      </c>
      <c r="AH6" s="98" t="s">
        <v>728</v>
      </c>
      <c r="AI6" s="99"/>
      <c r="AJ6" s="99"/>
      <c r="AK6" s="99"/>
      <c r="AL6" s="99"/>
    </row>
    <row r="7" spans="1:38" x14ac:dyDescent="0.25">
      <c r="A7" t="s">
        <v>17</v>
      </c>
      <c r="C7" t="s">
        <v>21</v>
      </c>
      <c r="E7" s="3" t="s">
        <v>643</v>
      </c>
      <c r="G7" t="s">
        <v>525</v>
      </c>
      <c r="H7" t="s">
        <v>211</v>
      </c>
      <c r="I7">
        <v>0</v>
      </c>
      <c r="K7" s="12" t="s">
        <v>148</v>
      </c>
      <c r="L7" s="7" t="s">
        <v>31</v>
      </c>
      <c r="M7" s="5" t="str">
        <f t="shared" si="0"/>
        <v>93</v>
      </c>
      <c r="N7" s="8" t="s">
        <v>32</v>
      </c>
      <c r="P7" s="79" t="s">
        <v>741</v>
      </c>
      <c r="Q7" s="78" t="s">
        <v>750</v>
      </c>
      <c r="R7" s="78" t="s">
        <v>699</v>
      </c>
      <c r="S7" s="78" t="s">
        <v>284</v>
      </c>
      <c r="T7" s="74" t="s">
        <v>765</v>
      </c>
      <c r="U7" s="74" t="s">
        <v>765</v>
      </c>
      <c r="V7" s="78" t="s">
        <v>694</v>
      </c>
      <c r="W7" s="101">
        <v>0</v>
      </c>
      <c r="X7" s="101">
        <v>0</v>
      </c>
      <c r="Y7" s="101">
        <v>0.2</v>
      </c>
    </row>
    <row r="8" spans="1:38" x14ac:dyDescent="0.25">
      <c r="G8" t="s">
        <v>621</v>
      </c>
      <c r="H8" t="s">
        <v>312</v>
      </c>
      <c r="I8">
        <v>0</v>
      </c>
      <c r="K8" s="12" t="s">
        <v>149</v>
      </c>
      <c r="L8" s="7" t="s">
        <v>33</v>
      </c>
      <c r="M8" s="5" t="str">
        <f t="shared" si="0"/>
        <v>93</v>
      </c>
      <c r="N8" s="8" t="s">
        <v>32</v>
      </c>
      <c r="P8" s="79" t="s">
        <v>742</v>
      </c>
      <c r="Q8" s="78" t="s">
        <v>751</v>
      </c>
      <c r="R8" s="78" t="s">
        <v>698</v>
      </c>
      <c r="S8" s="78" t="s">
        <v>289</v>
      </c>
      <c r="T8" s="74" t="s">
        <v>765</v>
      </c>
      <c r="U8" s="74" t="s">
        <v>765</v>
      </c>
      <c r="V8" s="76" t="s">
        <v>694</v>
      </c>
      <c r="W8" s="101">
        <v>0</v>
      </c>
      <c r="X8" s="101">
        <v>0</v>
      </c>
      <c r="Y8" s="101">
        <v>0.2</v>
      </c>
    </row>
    <row r="9" spans="1:38" x14ac:dyDescent="0.25">
      <c r="G9" t="s">
        <v>526</v>
      </c>
      <c r="H9" t="s">
        <v>213</v>
      </c>
      <c r="I9">
        <v>0</v>
      </c>
      <c r="K9" s="12" t="s">
        <v>150</v>
      </c>
      <c r="L9" s="7" t="s">
        <v>34</v>
      </c>
      <c r="M9" s="5" t="str">
        <f t="shared" si="0"/>
        <v>93</v>
      </c>
      <c r="N9" s="8" t="s">
        <v>32</v>
      </c>
      <c r="P9" s="79" t="s">
        <v>743</v>
      </c>
      <c r="Q9" s="78" t="s">
        <v>752</v>
      </c>
      <c r="R9" s="78" t="s">
        <v>697</v>
      </c>
      <c r="S9" s="78" t="s">
        <v>212</v>
      </c>
      <c r="T9" s="74" t="s">
        <v>765</v>
      </c>
      <c r="U9" s="74" t="s">
        <v>765</v>
      </c>
      <c r="V9" s="76" t="s">
        <v>694</v>
      </c>
      <c r="W9" s="101">
        <v>0.19</v>
      </c>
      <c r="X9" s="101">
        <v>0.19</v>
      </c>
      <c r="Y9" s="101">
        <v>0.19</v>
      </c>
    </row>
    <row r="10" spans="1:38" x14ac:dyDescent="0.25">
      <c r="G10" t="s">
        <v>156</v>
      </c>
      <c r="H10" t="s">
        <v>214</v>
      </c>
      <c r="I10">
        <v>0</v>
      </c>
      <c r="K10" s="12" t="s">
        <v>151</v>
      </c>
      <c r="L10" s="7" t="s">
        <v>35</v>
      </c>
      <c r="M10" s="5" t="str">
        <f t="shared" si="0"/>
        <v>84</v>
      </c>
      <c r="N10" s="8" t="s">
        <v>27</v>
      </c>
      <c r="P10" s="79" t="s">
        <v>744</v>
      </c>
      <c r="Q10" s="78" t="s">
        <v>753</v>
      </c>
      <c r="R10" s="78" t="s">
        <v>696</v>
      </c>
      <c r="S10" s="78" t="s">
        <v>335</v>
      </c>
      <c r="T10" s="74" t="s">
        <v>765</v>
      </c>
      <c r="U10" s="74" t="s">
        <v>765</v>
      </c>
      <c r="V10" s="76" t="s">
        <v>695</v>
      </c>
      <c r="W10" s="101">
        <v>0.21</v>
      </c>
      <c r="X10" s="101">
        <v>0.21</v>
      </c>
      <c r="Y10" s="101">
        <v>0.21</v>
      </c>
    </row>
    <row r="11" spans="1:38" x14ac:dyDescent="0.25">
      <c r="G11" t="s">
        <v>157</v>
      </c>
      <c r="H11" t="s">
        <v>215</v>
      </c>
      <c r="I11">
        <v>0</v>
      </c>
      <c r="K11" s="12" t="s">
        <v>152</v>
      </c>
      <c r="L11" s="7" t="s">
        <v>36</v>
      </c>
      <c r="M11" s="5" t="str">
        <f t="shared" si="0"/>
        <v>44</v>
      </c>
      <c r="N11" s="8" t="s">
        <v>37</v>
      </c>
      <c r="P11" s="79" t="s">
        <v>745</v>
      </c>
      <c r="Q11" s="78" t="s">
        <v>754</v>
      </c>
      <c r="R11" s="78" t="s">
        <v>760</v>
      </c>
      <c r="S11" s="78" t="s">
        <v>144</v>
      </c>
      <c r="T11" s="74" t="s">
        <v>765</v>
      </c>
      <c r="U11" s="74" t="s">
        <v>765</v>
      </c>
      <c r="V11" s="78" t="s">
        <v>694</v>
      </c>
      <c r="W11" s="101">
        <v>0.2</v>
      </c>
      <c r="X11" s="101">
        <v>0.2</v>
      </c>
      <c r="Y11" s="101">
        <v>0.2</v>
      </c>
    </row>
    <row r="12" spans="1:38" x14ac:dyDescent="0.25">
      <c r="G12" t="s">
        <v>527</v>
      </c>
      <c r="H12" t="s">
        <v>216</v>
      </c>
      <c r="I12">
        <v>0</v>
      </c>
      <c r="K12" s="12" t="s">
        <v>153</v>
      </c>
      <c r="L12" s="7" t="s">
        <v>38</v>
      </c>
      <c r="M12" s="5" t="str">
        <f t="shared" si="0"/>
        <v>76</v>
      </c>
      <c r="N12" s="8" t="s">
        <v>39</v>
      </c>
      <c r="P12" s="79"/>
      <c r="Q12" s="78" t="s">
        <v>755</v>
      </c>
      <c r="R12" s="78" t="s">
        <v>761</v>
      </c>
      <c r="S12" s="78" t="s">
        <v>476</v>
      </c>
      <c r="T12" s="74" t="s">
        <v>765</v>
      </c>
      <c r="U12" s="74" t="s">
        <v>765</v>
      </c>
      <c r="V12" s="78" t="s">
        <v>694</v>
      </c>
      <c r="W12" s="101">
        <v>0</v>
      </c>
      <c r="X12" s="101">
        <v>0.21</v>
      </c>
      <c r="Y12" s="101">
        <v>0.21</v>
      </c>
    </row>
    <row r="13" spans="1:38" x14ac:dyDescent="0.25">
      <c r="G13" t="s">
        <v>528</v>
      </c>
      <c r="H13" t="s">
        <v>217</v>
      </c>
      <c r="I13">
        <v>0</v>
      </c>
      <c r="K13" s="9">
        <v>10</v>
      </c>
      <c r="L13" s="7" t="s">
        <v>40</v>
      </c>
      <c r="M13" s="5" t="str">
        <f t="shared" si="0"/>
        <v>44</v>
      </c>
      <c r="N13" s="8" t="s">
        <v>37</v>
      </c>
      <c r="P13" s="75"/>
      <c r="Q13" s="72" t="s">
        <v>756</v>
      </c>
      <c r="R13" s="72" t="s">
        <v>762</v>
      </c>
      <c r="S13" s="72" t="s">
        <v>335</v>
      </c>
      <c r="T13" s="74" t="s">
        <v>765</v>
      </c>
      <c r="U13" s="74" t="s">
        <v>765</v>
      </c>
      <c r="V13" s="72" t="s">
        <v>695</v>
      </c>
      <c r="W13" s="101">
        <v>0.2</v>
      </c>
      <c r="X13" s="101">
        <v>0.2</v>
      </c>
      <c r="Y13" s="101">
        <v>0.2</v>
      </c>
    </row>
    <row r="14" spans="1:38" x14ac:dyDescent="0.25">
      <c r="G14" t="s">
        <v>158</v>
      </c>
      <c r="H14" t="s">
        <v>218</v>
      </c>
      <c r="I14">
        <v>0</v>
      </c>
      <c r="K14" s="9">
        <v>11</v>
      </c>
      <c r="L14" s="7" t="s">
        <v>41</v>
      </c>
      <c r="M14" s="5" t="str">
        <f t="shared" si="0"/>
        <v>76</v>
      </c>
      <c r="N14" s="8" t="s">
        <v>39</v>
      </c>
      <c r="P14" s="75" t="s">
        <v>746</v>
      </c>
      <c r="Q14" s="72" t="s">
        <v>757</v>
      </c>
      <c r="R14" s="72" t="s">
        <v>763</v>
      </c>
      <c r="S14" s="72" t="s">
        <v>144</v>
      </c>
      <c r="T14" s="74">
        <v>44442</v>
      </c>
      <c r="U14" s="73">
        <v>44446</v>
      </c>
      <c r="V14" s="72" t="s">
        <v>694</v>
      </c>
      <c r="W14" s="102">
        <v>0.2</v>
      </c>
      <c r="X14" s="102">
        <v>0.2</v>
      </c>
      <c r="Y14" s="102">
        <v>0.2</v>
      </c>
    </row>
    <row r="15" spans="1:38" x14ac:dyDescent="0.25">
      <c r="G15" t="s">
        <v>503</v>
      </c>
      <c r="H15" t="s">
        <v>220</v>
      </c>
      <c r="I15">
        <v>0</v>
      </c>
      <c r="K15" s="9">
        <v>12</v>
      </c>
      <c r="L15" s="7" t="s">
        <v>42</v>
      </c>
      <c r="M15" s="5" t="str">
        <f t="shared" si="0"/>
        <v>76</v>
      </c>
      <c r="N15" s="8" t="s">
        <v>39</v>
      </c>
      <c r="P15" s="79" t="s">
        <v>747</v>
      </c>
      <c r="Q15" s="78" t="s">
        <v>758</v>
      </c>
      <c r="R15" s="78" t="s">
        <v>693</v>
      </c>
      <c r="S15" s="78" t="s">
        <v>272</v>
      </c>
      <c r="T15" s="74">
        <v>44449</v>
      </c>
      <c r="U15" s="74">
        <v>44462</v>
      </c>
      <c r="V15" s="72" t="s">
        <v>694</v>
      </c>
      <c r="W15" s="101">
        <v>0</v>
      </c>
      <c r="X15" s="101">
        <v>0.22</v>
      </c>
      <c r="Y15" s="101">
        <v>0.22</v>
      </c>
    </row>
    <row r="16" spans="1:38" x14ac:dyDescent="0.25">
      <c r="G16" t="s">
        <v>530</v>
      </c>
      <c r="H16" t="s">
        <v>221</v>
      </c>
      <c r="I16">
        <v>0</v>
      </c>
      <c r="K16" s="9">
        <v>13</v>
      </c>
      <c r="L16" s="7" t="s">
        <v>43</v>
      </c>
      <c r="M16" s="5" t="str">
        <f t="shared" si="0"/>
        <v>93</v>
      </c>
      <c r="N16" s="8" t="s">
        <v>32</v>
      </c>
      <c r="P16" s="79" t="s">
        <v>748</v>
      </c>
      <c r="Q16" s="78" t="s">
        <v>759</v>
      </c>
      <c r="R16" s="78" t="s">
        <v>764</v>
      </c>
      <c r="S16" s="78" t="s">
        <v>418</v>
      </c>
      <c r="T16" s="74">
        <v>44463</v>
      </c>
      <c r="U16" s="74">
        <v>44476</v>
      </c>
      <c r="V16" s="72" t="s">
        <v>694</v>
      </c>
      <c r="W16" s="101">
        <v>0</v>
      </c>
      <c r="X16" s="101">
        <v>0.21</v>
      </c>
      <c r="Y16" s="101">
        <v>0.21</v>
      </c>
    </row>
    <row r="17" spans="7:28" x14ac:dyDescent="0.25">
      <c r="G17" t="s">
        <v>159</v>
      </c>
      <c r="H17" t="s">
        <v>222</v>
      </c>
      <c r="I17">
        <v>0</v>
      </c>
      <c r="K17" s="9">
        <v>14</v>
      </c>
      <c r="L17" s="7" t="s">
        <v>44</v>
      </c>
      <c r="M17" s="5">
        <v>28</v>
      </c>
      <c r="N17" s="8" t="s">
        <v>45</v>
      </c>
    </row>
    <row r="18" spans="7:28" ht="15" customHeight="1" x14ac:dyDescent="0.25">
      <c r="G18" t="s">
        <v>504</v>
      </c>
      <c r="H18" t="s">
        <v>223</v>
      </c>
      <c r="I18">
        <v>0</v>
      </c>
      <c r="K18" s="9">
        <v>15</v>
      </c>
      <c r="L18" s="7" t="s">
        <v>46</v>
      </c>
      <c r="M18" s="5" t="str">
        <f t="shared" ref="M18:M29" si="1">LEFT(N18,2)</f>
        <v>84</v>
      </c>
      <c r="N18" s="8" t="s">
        <v>27</v>
      </c>
    </row>
    <row r="19" spans="7:28" ht="15" customHeight="1" x14ac:dyDescent="0.25">
      <c r="G19" t="s">
        <v>505</v>
      </c>
      <c r="H19" t="s">
        <v>224</v>
      </c>
      <c r="I19">
        <v>3</v>
      </c>
      <c r="K19" s="9">
        <v>16</v>
      </c>
      <c r="L19" s="7" t="s">
        <v>47</v>
      </c>
      <c r="M19" s="5" t="str">
        <f t="shared" si="1"/>
        <v>75</v>
      </c>
      <c r="N19" s="8" t="s">
        <v>48</v>
      </c>
    </row>
    <row r="20" spans="7:28" x14ac:dyDescent="0.25">
      <c r="G20" t="s">
        <v>160</v>
      </c>
      <c r="H20" t="s">
        <v>225</v>
      </c>
      <c r="I20">
        <v>0</v>
      </c>
      <c r="K20" s="9">
        <v>17</v>
      </c>
      <c r="L20" s="7" t="s">
        <v>49</v>
      </c>
      <c r="M20" s="5" t="str">
        <f t="shared" si="1"/>
        <v>75</v>
      </c>
      <c r="N20" s="8" t="s">
        <v>48</v>
      </c>
    </row>
    <row r="21" spans="7:28" x14ac:dyDescent="0.25">
      <c r="G21" t="s">
        <v>161</v>
      </c>
      <c r="H21" t="s">
        <v>226</v>
      </c>
      <c r="I21">
        <v>0</v>
      </c>
      <c r="K21" s="9">
        <v>18</v>
      </c>
      <c r="L21" s="7" t="s">
        <v>50</v>
      </c>
      <c r="M21" s="5" t="str">
        <f t="shared" si="1"/>
        <v>24</v>
      </c>
      <c r="N21" s="8" t="s">
        <v>51</v>
      </c>
    </row>
    <row r="22" spans="7:28" x14ac:dyDescent="0.25">
      <c r="G22" t="s">
        <v>531</v>
      </c>
      <c r="H22" t="s">
        <v>227</v>
      </c>
      <c r="I22">
        <v>0</v>
      </c>
      <c r="K22" s="9">
        <v>19</v>
      </c>
      <c r="L22" s="7" t="s">
        <v>52</v>
      </c>
      <c r="M22" s="5" t="str">
        <f t="shared" si="1"/>
        <v>75</v>
      </c>
      <c r="N22" s="8" t="s">
        <v>48</v>
      </c>
    </row>
    <row r="23" spans="7:28" x14ac:dyDescent="0.25">
      <c r="G23" t="s">
        <v>162</v>
      </c>
      <c r="H23" t="s">
        <v>228</v>
      </c>
      <c r="I23">
        <v>0</v>
      </c>
      <c r="K23" s="9">
        <v>20</v>
      </c>
      <c r="L23" s="7" t="s">
        <v>53</v>
      </c>
      <c r="M23" s="5" t="str">
        <f t="shared" si="1"/>
        <v>94</v>
      </c>
      <c r="N23" s="8" t="s">
        <v>54</v>
      </c>
    </row>
    <row r="24" spans="7:28" x14ac:dyDescent="0.25">
      <c r="G24" t="s">
        <v>532</v>
      </c>
      <c r="H24" t="s">
        <v>229</v>
      </c>
      <c r="I24">
        <v>0</v>
      </c>
      <c r="K24" s="9">
        <v>21</v>
      </c>
      <c r="L24" s="7" t="s">
        <v>55</v>
      </c>
      <c r="M24" s="5" t="str">
        <f t="shared" si="1"/>
        <v>27</v>
      </c>
      <c r="N24" s="8" t="s">
        <v>56</v>
      </c>
      <c r="AA24" t="s">
        <v>694</v>
      </c>
      <c r="AB24" t="str">
        <f>VLOOKUP(AA24,DISTRIBUTORS[[Distributor]:[Info 1]],9,FALSE)</f>
        <v xml:space="preserve">If you already are a customer enter your customer code 
It is NOT NECESSARY to fill the rest of the company block </v>
      </c>
    </row>
    <row r="25" spans="7:28" x14ac:dyDescent="0.25">
      <c r="G25" t="s">
        <v>163</v>
      </c>
      <c r="H25" t="s">
        <v>230</v>
      </c>
      <c r="I25">
        <v>0</v>
      </c>
      <c r="K25" s="9">
        <v>22</v>
      </c>
      <c r="L25" s="7" t="s">
        <v>57</v>
      </c>
      <c r="M25" s="5" t="str">
        <f t="shared" si="1"/>
        <v>53</v>
      </c>
      <c r="N25" s="8" t="s">
        <v>58</v>
      </c>
    </row>
    <row r="26" spans="7:28" ht="15" customHeight="1" x14ac:dyDescent="0.25">
      <c r="G26" t="s">
        <v>533</v>
      </c>
      <c r="H26" t="s">
        <v>231</v>
      </c>
      <c r="I26">
        <v>3</v>
      </c>
      <c r="K26" s="9">
        <v>23</v>
      </c>
      <c r="L26" s="7" t="s">
        <v>59</v>
      </c>
      <c r="M26" s="5" t="str">
        <f t="shared" si="1"/>
        <v>75</v>
      </c>
      <c r="N26" s="8" t="s">
        <v>48</v>
      </c>
    </row>
    <row r="27" spans="7:28" x14ac:dyDescent="0.25">
      <c r="G27" t="s">
        <v>164</v>
      </c>
      <c r="H27" t="s">
        <v>232</v>
      </c>
      <c r="I27">
        <v>0</v>
      </c>
      <c r="K27" s="9">
        <v>24</v>
      </c>
      <c r="L27" s="7" t="s">
        <v>60</v>
      </c>
      <c r="M27" s="5" t="str">
        <f t="shared" si="1"/>
        <v>75</v>
      </c>
      <c r="N27" s="8" t="s">
        <v>48</v>
      </c>
    </row>
    <row r="28" spans="7:28" x14ac:dyDescent="0.25">
      <c r="G28" t="s">
        <v>165</v>
      </c>
      <c r="H28" t="s">
        <v>233</v>
      </c>
      <c r="I28">
        <v>0</v>
      </c>
      <c r="K28" s="9">
        <v>25</v>
      </c>
      <c r="L28" s="7" t="s">
        <v>61</v>
      </c>
      <c r="M28" s="5" t="str">
        <f t="shared" si="1"/>
        <v>27</v>
      </c>
      <c r="N28" s="8" t="s">
        <v>56</v>
      </c>
    </row>
    <row r="29" spans="7:28" x14ac:dyDescent="0.25">
      <c r="G29" t="s">
        <v>166</v>
      </c>
      <c r="H29" t="s">
        <v>234</v>
      </c>
      <c r="I29">
        <v>0</v>
      </c>
      <c r="K29" s="9">
        <v>26</v>
      </c>
      <c r="L29" s="7" t="s">
        <v>62</v>
      </c>
      <c r="M29" s="5" t="str">
        <f t="shared" si="1"/>
        <v>84</v>
      </c>
      <c r="N29" s="8" t="s">
        <v>27</v>
      </c>
    </row>
    <row r="30" spans="7:28" x14ac:dyDescent="0.25">
      <c r="G30" t="s">
        <v>534</v>
      </c>
      <c r="H30" t="s">
        <v>235</v>
      </c>
      <c r="I30">
        <v>0</v>
      </c>
      <c r="K30" s="9">
        <v>27</v>
      </c>
      <c r="L30" s="7" t="s">
        <v>63</v>
      </c>
      <c r="M30" s="5">
        <v>28</v>
      </c>
      <c r="N30" s="8" t="s">
        <v>45</v>
      </c>
    </row>
    <row r="31" spans="7:28" x14ac:dyDescent="0.25">
      <c r="G31" t="s">
        <v>535</v>
      </c>
      <c r="H31" t="s">
        <v>236</v>
      </c>
      <c r="I31">
        <v>0</v>
      </c>
      <c r="K31" s="9">
        <v>28</v>
      </c>
      <c r="L31" s="7" t="s">
        <v>64</v>
      </c>
      <c r="M31" s="5" t="str">
        <f t="shared" ref="M31:M52" si="2">LEFT(N31,2)</f>
        <v>24</v>
      </c>
      <c r="N31" s="8" t="s">
        <v>51</v>
      </c>
    </row>
    <row r="32" spans="7:28" x14ac:dyDescent="0.25">
      <c r="G32" t="s">
        <v>536</v>
      </c>
      <c r="H32" t="s">
        <v>237</v>
      </c>
      <c r="I32">
        <v>0</v>
      </c>
      <c r="K32" s="9">
        <v>29</v>
      </c>
      <c r="L32" s="7" t="s">
        <v>65</v>
      </c>
      <c r="M32" s="5" t="str">
        <f t="shared" si="2"/>
        <v>53</v>
      </c>
      <c r="N32" s="8" t="s">
        <v>58</v>
      </c>
    </row>
    <row r="33" spans="7:14" x14ac:dyDescent="0.25">
      <c r="G33" t="s">
        <v>167</v>
      </c>
      <c r="H33" t="s">
        <v>238</v>
      </c>
      <c r="I33">
        <v>0</v>
      </c>
      <c r="K33" s="9">
        <v>30</v>
      </c>
      <c r="L33" s="7" t="s">
        <v>66</v>
      </c>
      <c r="M33" s="5" t="str">
        <f t="shared" si="2"/>
        <v>76</v>
      </c>
      <c r="N33" s="8" t="s">
        <v>39</v>
      </c>
    </row>
    <row r="34" spans="7:14" x14ac:dyDescent="0.25">
      <c r="G34" t="s">
        <v>537</v>
      </c>
      <c r="H34" t="s">
        <v>239</v>
      </c>
      <c r="I34">
        <v>0</v>
      </c>
      <c r="K34" s="9">
        <v>31</v>
      </c>
      <c r="L34" s="7" t="s">
        <v>67</v>
      </c>
      <c r="M34" s="5" t="str">
        <f t="shared" si="2"/>
        <v>76</v>
      </c>
      <c r="N34" s="8" t="s">
        <v>39</v>
      </c>
    </row>
    <row r="35" spans="7:14" x14ac:dyDescent="0.25">
      <c r="G35" t="s">
        <v>538</v>
      </c>
      <c r="H35" t="s">
        <v>240</v>
      </c>
      <c r="I35">
        <v>0</v>
      </c>
      <c r="K35" s="9">
        <v>32</v>
      </c>
      <c r="L35" s="7" t="s">
        <v>68</v>
      </c>
      <c r="M35" s="5" t="str">
        <f t="shared" si="2"/>
        <v>76</v>
      </c>
      <c r="N35" s="8" t="s">
        <v>39</v>
      </c>
    </row>
    <row r="36" spans="7:14" x14ac:dyDescent="0.25">
      <c r="G36" t="s">
        <v>577</v>
      </c>
      <c r="H36" t="s">
        <v>263</v>
      </c>
      <c r="I36">
        <v>0</v>
      </c>
      <c r="K36" s="9">
        <v>33</v>
      </c>
      <c r="L36" s="7" t="s">
        <v>69</v>
      </c>
      <c r="M36" s="5" t="str">
        <f t="shared" si="2"/>
        <v>75</v>
      </c>
      <c r="N36" s="8" t="s">
        <v>48</v>
      </c>
    </row>
    <row r="37" spans="7:14" x14ac:dyDescent="0.25">
      <c r="G37" t="s">
        <v>168</v>
      </c>
      <c r="H37" t="s">
        <v>241</v>
      </c>
      <c r="I37">
        <v>0</v>
      </c>
      <c r="K37" s="9">
        <v>34</v>
      </c>
      <c r="L37" s="7" t="s">
        <v>70</v>
      </c>
      <c r="M37" s="5" t="str">
        <f t="shared" si="2"/>
        <v>76</v>
      </c>
      <c r="N37" s="8" t="s">
        <v>39</v>
      </c>
    </row>
    <row r="38" spans="7:14" x14ac:dyDescent="0.25">
      <c r="G38" t="s">
        <v>539</v>
      </c>
      <c r="H38" t="s">
        <v>242</v>
      </c>
      <c r="I38">
        <v>3</v>
      </c>
      <c r="K38" s="9">
        <v>35</v>
      </c>
      <c r="L38" s="7" t="s">
        <v>71</v>
      </c>
      <c r="M38" s="5" t="str">
        <f t="shared" si="2"/>
        <v>53</v>
      </c>
      <c r="N38" s="8" t="s">
        <v>58</v>
      </c>
    </row>
    <row r="39" spans="7:14" x14ac:dyDescent="0.25">
      <c r="G39" t="s">
        <v>169</v>
      </c>
      <c r="H39" t="s">
        <v>243</v>
      </c>
      <c r="I39">
        <v>0</v>
      </c>
      <c r="K39" s="9">
        <v>36</v>
      </c>
      <c r="L39" s="7" t="s">
        <v>72</v>
      </c>
      <c r="M39" s="5" t="str">
        <f t="shared" si="2"/>
        <v>24</v>
      </c>
      <c r="N39" s="8" t="s">
        <v>51</v>
      </c>
    </row>
    <row r="40" spans="7:14" x14ac:dyDescent="0.25">
      <c r="G40" t="s">
        <v>170</v>
      </c>
      <c r="H40" t="s">
        <v>244</v>
      </c>
      <c r="I40">
        <v>0</v>
      </c>
      <c r="K40" s="9">
        <v>37</v>
      </c>
      <c r="L40" s="7" t="s">
        <v>73</v>
      </c>
      <c r="M40" s="5" t="str">
        <f t="shared" si="2"/>
        <v>24</v>
      </c>
      <c r="N40" s="8" t="s">
        <v>51</v>
      </c>
    </row>
    <row r="41" spans="7:14" x14ac:dyDescent="0.25">
      <c r="G41" t="s">
        <v>540</v>
      </c>
      <c r="H41" t="s">
        <v>245</v>
      </c>
      <c r="I41">
        <v>0</v>
      </c>
      <c r="K41" s="9">
        <v>38</v>
      </c>
      <c r="L41" s="7" t="s">
        <v>74</v>
      </c>
      <c r="M41" s="5" t="str">
        <f t="shared" si="2"/>
        <v>84</v>
      </c>
      <c r="N41" s="8" t="s">
        <v>27</v>
      </c>
    </row>
    <row r="42" spans="7:14" x14ac:dyDescent="0.25">
      <c r="G42" t="s">
        <v>541</v>
      </c>
      <c r="H42" t="s">
        <v>246</v>
      </c>
      <c r="I42">
        <v>0</v>
      </c>
      <c r="K42" s="9">
        <v>39</v>
      </c>
      <c r="L42" s="7" t="s">
        <v>75</v>
      </c>
      <c r="M42" s="5" t="str">
        <f t="shared" si="2"/>
        <v>27</v>
      </c>
      <c r="N42" s="8" t="s">
        <v>56</v>
      </c>
    </row>
    <row r="43" spans="7:14" x14ac:dyDescent="0.25">
      <c r="G43" t="s">
        <v>542</v>
      </c>
      <c r="H43" t="s">
        <v>247</v>
      </c>
      <c r="I43">
        <v>0</v>
      </c>
      <c r="K43" s="9">
        <v>40</v>
      </c>
      <c r="L43" s="7" t="s">
        <v>76</v>
      </c>
      <c r="M43" s="5" t="str">
        <f t="shared" si="2"/>
        <v>75</v>
      </c>
      <c r="N43" s="8" t="s">
        <v>48</v>
      </c>
    </row>
    <row r="44" spans="7:14" x14ac:dyDescent="0.25">
      <c r="G44" t="s">
        <v>171</v>
      </c>
      <c r="H44" t="s">
        <v>248</v>
      </c>
      <c r="I44">
        <v>0</v>
      </c>
      <c r="K44" s="9">
        <v>41</v>
      </c>
      <c r="L44" s="7" t="s">
        <v>77</v>
      </c>
      <c r="M44" s="5" t="str">
        <f t="shared" si="2"/>
        <v>24</v>
      </c>
      <c r="N44" s="8" t="s">
        <v>51</v>
      </c>
    </row>
    <row r="45" spans="7:14" x14ac:dyDescent="0.25">
      <c r="G45" t="s">
        <v>543</v>
      </c>
      <c r="H45" t="s">
        <v>249</v>
      </c>
      <c r="I45">
        <v>0</v>
      </c>
      <c r="K45" s="9">
        <v>42</v>
      </c>
      <c r="L45" s="7" t="s">
        <v>78</v>
      </c>
      <c r="M45" s="5" t="str">
        <f t="shared" si="2"/>
        <v>84</v>
      </c>
      <c r="N45" s="8" t="s">
        <v>27</v>
      </c>
    </row>
    <row r="46" spans="7:14" x14ac:dyDescent="0.25">
      <c r="G46" t="s">
        <v>544</v>
      </c>
      <c r="H46" t="s">
        <v>250</v>
      </c>
      <c r="I46">
        <v>0</v>
      </c>
      <c r="K46" s="9">
        <v>43</v>
      </c>
      <c r="L46" s="7" t="s">
        <v>79</v>
      </c>
      <c r="M46" s="5" t="str">
        <f t="shared" si="2"/>
        <v>84</v>
      </c>
      <c r="N46" s="8" t="s">
        <v>27</v>
      </c>
    </row>
    <row r="47" spans="7:14" x14ac:dyDescent="0.25">
      <c r="G47" t="s">
        <v>633</v>
      </c>
      <c r="H47" t="s">
        <v>334</v>
      </c>
      <c r="I47">
        <v>0</v>
      </c>
      <c r="K47" s="9">
        <v>44</v>
      </c>
      <c r="L47" s="7" t="s">
        <v>80</v>
      </c>
      <c r="M47" s="5" t="str">
        <f t="shared" si="2"/>
        <v>52</v>
      </c>
      <c r="N47" s="8" t="s">
        <v>81</v>
      </c>
    </row>
    <row r="48" spans="7:14" x14ac:dyDescent="0.25">
      <c r="G48" t="s">
        <v>545</v>
      </c>
      <c r="H48" t="s">
        <v>251</v>
      </c>
      <c r="I48">
        <v>0</v>
      </c>
      <c r="K48" s="9">
        <v>45</v>
      </c>
      <c r="L48" s="7" t="s">
        <v>82</v>
      </c>
      <c r="M48" s="5" t="str">
        <f t="shared" si="2"/>
        <v>24</v>
      </c>
      <c r="N48" s="8" t="s">
        <v>51</v>
      </c>
    </row>
    <row r="49" spans="7:14" x14ac:dyDescent="0.25">
      <c r="G49" t="s">
        <v>546</v>
      </c>
      <c r="H49" t="s">
        <v>252</v>
      </c>
      <c r="I49">
        <v>0</v>
      </c>
      <c r="K49" s="9">
        <v>46</v>
      </c>
      <c r="L49" s="7" t="s">
        <v>83</v>
      </c>
      <c r="M49" s="5" t="str">
        <f t="shared" si="2"/>
        <v>76</v>
      </c>
      <c r="N49" s="8" t="s">
        <v>39</v>
      </c>
    </row>
    <row r="50" spans="7:14" x14ac:dyDescent="0.25">
      <c r="G50" t="s">
        <v>547</v>
      </c>
      <c r="H50" t="s">
        <v>395</v>
      </c>
      <c r="I50">
        <v>0</v>
      </c>
      <c r="K50" s="9">
        <v>47</v>
      </c>
      <c r="L50" s="7" t="s">
        <v>84</v>
      </c>
      <c r="M50" s="5" t="str">
        <f t="shared" si="2"/>
        <v>75</v>
      </c>
      <c r="N50" s="8" t="s">
        <v>48</v>
      </c>
    </row>
    <row r="51" spans="7:14" x14ac:dyDescent="0.25">
      <c r="G51" t="s">
        <v>549</v>
      </c>
      <c r="H51" t="s">
        <v>397</v>
      </c>
      <c r="I51">
        <v>0</v>
      </c>
      <c r="K51" s="9">
        <v>48</v>
      </c>
      <c r="L51" s="7" t="s">
        <v>85</v>
      </c>
      <c r="M51" s="5" t="str">
        <f t="shared" si="2"/>
        <v>76</v>
      </c>
      <c r="N51" s="8" t="s">
        <v>39</v>
      </c>
    </row>
    <row r="52" spans="7:14" x14ac:dyDescent="0.25">
      <c r="G52" t="s">
        <v>550</v>
      </c>
      <c r="H52" t="s">
        <v>398</v>
      </c>
      <c r="I52">
        <v>0</v>
      </c>
      <c r="K52" s="9">
        <v>49</v>
      </c>
      <c r="L52" s="7" t="s">
        <v>86</v>
      </c>
      <c r="M52" s="5" t="str">
        <f t="shared" si="2"/>
        <v>52</v>
      </c>
      <c r="N52" s="8" t="s">
        <v>81</v>
      </c>
    </row>
    <row r="53" spans="7:14" x14ac:dyDescent="0.25">
      <c r="G53" t="s">
        <v>551</v>
      </c>
      <c r="H53" t="s">
        <v>399</v>
      </c>
      <c r="I53">
        <v>0</v>
      </c>
      <c r="K53" s="9">
        <v>50</v>
      </c>
      <c r="L53" s="7" t="s">
        <v>87</v>
      </c>
      <c r="M53" s="5">
        <v>28</v>
      </c>
      <c r="N53" s="8" t="s">
        <v>45</v>
      </c>
    </row>
    <row r="54" spans="7:14" x14ac:dyDescent="0.25">
      <c r="G54" t="s">
        <v>347</v>
      </c>
      <c r="H54" t="s">
        <v>400</v>
      </c>
      <c r="I54">
        <v>0</v>
      </c>
      <c r="K54" s="9">
        <v>51</v>
      </c>
      <c r="L54" s="7" t="s">
        <v>88</v>
      </c>
      <c r="M54" s="5" t="str">
        <f t="shared" ref="M54:M63" si="3">LEFT(N54,2)</f>
        <v>44</v>
      </c>
      <c r="N54" s="8" t="s">
        <v>37</v>
      </c>
    </row>
    <row r="55" spans="7:14" x14ac:dyDescent="0.25">
      <c r="G55" t="s">
        <v>552</v>
      </c>
      <c r="H55" t="s">
        <v>401</v>
      </c>
      <c r="I55">
        <v>0</v>
      </c>
      <c r="K55" s="9">
        <v>52</v>
      </c>
      <c r="L55" s="7" t="s">
        <v>89</v>
      </c>
      <c r="M55" s="5" t="str">
        <f t="shared" si="3"/>
        <v>44</v>
      </c>
      <c r="N55" s="8" t="s">
        <v>37</v>
      </c>
    </row>
    <row r="56" spans="7:14" x14ac:dyDescent="0.25">
      <c r="G56" t="s">
        <v>553</v>
      </c>
      <c r="H56" t="s">
        <v>402</v>
      </c>
      <c r="I56">
        <v>0</v>
      </c>
      <c r="K56" s="9">
        <v>53</v>
      </c>
      <c r="L56" s="7" t="s">
        <v>90</v>
      </c>
      <c r="M56" s="5" t="str">
        <f t="shared" si="3"/>
        <v>52</v>
      </c>
      <c r="N56" s="8" t="s">
        <v>81</v>
      </c>
    </row>
    <row r="57" spans="7:14" x14ac:dyDescent="0.25">
      <c r="G57" t="s">
        <v>348</v>
      </c>
      <c r="H57" t="s">
        <v>405</v>
      </c>
      <c r="I57">
        <v>0</v>
      </c>
      <c r="K57" s="9">
        <v>54</v>
      </c>
      <c r="L57" s="7" t="s">
        <v>91</v>
      </c>
      <c r="M57" s="5" t="str">
        <f t="shared" si="3"/>
        <v>44</v>
      </c>
      <c r="N57" s="8" t="s">
        <v>37</v>
      </c>
    </row>
    <row r="58" spans="7:14" x14ac:dyDescent="0.25">
      <c r="G58" t="s">
        <v>349</v>
      </c>
      <c r="H58" t="s">
        <v>406</v>
      </c>
      <c r="I58">
        <v>0</v>
      </c>
      <c r="K58" s="9">
        <v>55</v>
      </c>
      <c r="L58" s="7" t="s">
        <v>92</v>
      </c>
      <c r="M58" s="5" t="str">
        <f t="shared" si="3"/>
        <v>44</v>
      </c>
      <c r="N58" s="8" t="s">
        <v>37</v>
      </c>
    </row>
    <row r="59" spans="7:14" x14ac:dyDescent="0.25">
      <c r="G59" t="s">
        <v>509</v>
      </c>
      <c r="H59" t="s">
        <v>407</v>
      </c>
      <c r="I59">
        <v>3</v>
      </c>
      <c r="K59" s="9">
        <v>56</v>
      </c>
      <c r="L59" s="7" t="s">
        <v>93</v>
      </c>
      <c r="M59" s="5" t="str">
        <f t="shared" si="3"/>
        <v>53</v>
      </c>
      <c r="N59" s="8" t="s">
        <v>58</v>
      </c>
    </row>
    <row r="60" spans="7:14" x14ac:dyDescent="0.25">
      <c r="G60" t="s">
        <v>350</v>
      </c>
      <c r="H60" t="s">
        <v>408</v>
      </c>
      <c r="I60">
        <v>0</v>
      </c>
      <c r="K60" s="9">
        <v>57</v>
      </c>
      <c r="L60" s="7" t="s">
        <v>94</v>
      </c>
      <c r="M60" s="5" t="str">
        <f t="shared" si="3"/>
        <v>44</v>
      </c>
      <c r="N60" s="8" t="s">
        <v>37</v>
      </c>
    </row>
    <row r="61" spans="7:14" x14ac:dyDescent="0.25">
      <c r="G61" t="s">
        <v>548</v>
      </c>
      <c r="H61" t="s">
        <v>396</v>
      </c>
      <c r="I61">
        <v>3</v>
      </c>
      <c r="K61" s="9">
        <v>58</v>
      </c>
      <c r="L61" s="7" t="s">
        <v>95</v>
      </c>
      <c r="M61" s="5" t="str">
        <f t="shared" si="3"/>
        <v>27</v>
      </c>
      <c r="N61" s="8" t="s">
        <v>56</v>
      </c>
    </row>
    <row r="62" spans="7:14" x14ac:dyDescent="0.25">
      <c r="G62" t="s">
        <v>517</v>
      </c>
      <c r="H62" t="s">
        <v>335</v>
      </c>
      <c r="I62">
        <v>3</v>
      </c>
      <c r="K62" s="9">
        <v>59</v>
      </c>
      <c r="L62" s="7" t="s">
        <v>96</v>
      </c>
      <c r="M62" s="5" t="str">
        <f t="shared" si="3"/>
        <v>32</v>
      </c>
      <c r="N62" s="8" t="s">
        <v>29</v>
      </c>
    </row>
    <row r="63" spans="7:14" x14ac:dyDescent="0.25">
      <c r="G63" t="s">
        <v>556</v>
      </c>
      <c r="H63" t="s">
        <v>409</v>
      </c>
      <c r="I63">
        <v>3</v>
      </c>
      <c r="K63" s="9">
        <v>60</v>
      </c>
      <c r="L63" s="7" t="s">
        <v>97</v>
      </c>
      <c r="M63" s="5" t="str">
        <f t="shared" si="3"/>
        <v>32</v>
      </c>
      <c r="N63" s="8" t="s">
        <v>29</v>
      </c>
    </row>
    <row r="64" spans="7:14" x14ac:dyDescent="0.25">
      <c r="G64" t="s">
        <v>351</v>
      </c>
      <c r="H64" t="s">
        <v>410</v>
      </c>
      <c r="I64">
        <v>0</v>
      </c>
      <c r="K64" s="9">
        <v>61</v>
      </c>
      <c r="L64" s="7" t="s">
        <v>98</v>
      </c>
      <c r="M64" s="5">
        <v>28</v>
      </c>
      <c r="N64" s="8" t="s">
        <v>45</v>
      </c>
    </row>
    <row r="65" spans="7:14" x14ac:dyDescent="0.25">
      <c r="G65" t="s">
        <v>557</v>
      </c>
      <c r="H65" t="s">
        <v>411</v>
      </c>
      <c r="I65">
        <v>0</v>
      </c>
      <c r="K65" s="9">
        <v>62</v>
      </c>
      <c r="L65" s="7" t="s">
        <v>99</v>
      </c>
      <c r="M65" s="5" t="str">
        <f t="shared" ref="M65:M78" si="4">LEFT(N65,2)</f>
        <v>32</v>
      </c>
      <c r="N65" s="8" t="s">
        <v>29</v>
      </c>
    </row>
    <row r="66" spans="7:14" x14ac:dyDescent="0.25">
      <c r="G66" t="s">
        <v>557</v>
      </c>
      <c r="H66" t="s">
        <v>412</v>
      </c>
      <c r="I66">
        <v>0</v>
      </c>
      <c r="K66" s="9">
        <v>63</v>
      </c>
      <c r="L66" s="7" t="s">
        <v>100</v>
      </c>
      <c r="M66" s="5" t="str">
        <f t="shared" si="4"/>
        <v>84</v>
      </c>
      <c r="N66" s="8" t="s">
        <v>27</v>
      </c>
    </row>
    <row r="67" spans="7:14" x14ac:dyDescent="0.25">
      <c r="G67" t="s">
        <v>560</v>
      </c>
      <c r="H67" t="s">
        <v>416</v>
      </c>
      <c r="I67">
        <v>0</v>
      </c>
      <c r="K67" s="9">
        <v>64</v>
      </c>
      <c r="L67" s="7" t="s">
        <v>101</v>
      </c>
      <c r="M67" s="5" t="str">
        <f t="shared" si="4"/>
        <v>75</v>
      </c>
      <c r="N67" s="8" t="s">
        <v>48</v>
      </c>
    </row>
    <row r="68" spans="7:14" x14ac:dyDescent="0.25">
      <c r="G68" t="s">
        <v>558</v>
      </c>
      <c r="H68" t="s">
        <v>413</v>
      </c>
      <c r="I68">
        <v>0</v>
      </c>
      <c r="K68" s="9">
        <v>65</v>
      </c>
      <c r="L68" s="7" t="s">
        <v>102</v>
      </c>
      <c r="M68" s="5" t="str">
        <f t="shared" si="4"/>
        <v>76</v>
      </c>
      <c r="N68" s="8" t="s">
        <v>39</v>
      </c>
    </row>
    <row r="69" spans="7:14" x14ac:dyDescent="0.25">
      <c r="G69" t="s">
        <v>352</v>
      </c>
      <c r="H69" t="s">
        <v>414</v>
      </c>
      <c r="I69">
        <v>0</v>
      </c>
      <c r="K69" s="9">
        <v>66</v>
      </c>
      <c r="L69" s="7" t="s">
        <v>103</v>
      </c>
      <c r="M69" s="5" t="str">
        <f t="shared" si="4"/>
        <v>76</v>
      </c>
      <c r="N69" s="8" t="s">
        <v>39</v>
      </c>
    </row>
    <row r="70" spans="7:14" x14ac:dyDescent="0.25">
      <c r="G70" t="s">
        <v>559</v>
      </c>
      <c r="H70" t="s">
        <v>415</v>
      </c>
      <c r="I70">
        <v>0</v>
      </c>
      <c r="K70" s="9">
        <v>67</v>
      </c>
      <c r="L70" s="7" t="s">
        <v>104</v>
      </c>
      <c r="M70" s="5" t="str">
        <f t="shared" si="4"/>
        <v>44</v>
      </c>
      <c r="N70" s="8" t="s">
        <v>37</v>
      </c>
    </row>
    <row r="71" spans="7:14" x14ac:dyDescent="0.25">
      <c r="G71" t="s">
        <v>561</v>
      </c>
      <c r="H71" t="s">
        <v>417</v>
      </c>
      <c r="I71">
        <v>0</v>
      </c>
      <c r="K71" s="9">
        <v>68</v>
      </c>
      <c r="L71" s="7" t="s">
        <v>105</v>
      </c>
      <c r="M71" s="5" t="str">
        <f t="shared" si="4"/>
        <v>44</v>
      </c>
      <c r="N71" s="8" t="s">
        <v>37</v>
      </c>
    </row>
    <row r="72" spans="7:14" x14ac:dyDescent="0.25">
      <c r="G72" t="s">
        <v>562</v>
      </c>
      <c r="H72" t="s">
        <v>419</v>
      </c>
      <c r="I72">
        <v>3</v>
      </c>
      <c r="K72" s="9">
        <v>69</v>
      </c>
      <c r="L72" s="7" t="s">
        <v>106</v>
      </c>
      <c r="M72" s="5" t="str">
        <f t="shared" si="4"/>
        <v>84</v>
      </c>
      <c r="N72" s="8" t="s">
        <v>27</v>
      </c>
    </row>
    <row r="73" spans="7:14" x14ac:dyDescent="0.25">
      <c r="G73" t="s">
        <v>563</v>
      </c>
      <c r="H73" t="s">
        <v>421</v>
      </c>
      <c r="I73">
        <v>0</v>
      </c>
      <c r="K73" s="9">
        <v>70</v>
      </c>
      <c r="L73" s="7" t="s">
        <v>107</v>
      </c>
      <c r="M73" s="5" t="str">
        <f t="shared" si="4"/>
        <v>27</v>
      </c>
      <c r="N73" s="8" t="s">
        <v>56</v>
      </c>
    </row>
    <row r="74" spans="7:14" x14ac:dyDescent="0.25">
      <c r="G74" t="s">
        <v>564</v>
      </c>
      <c r="H74" t="s">
        <v>422</v>
      </c>
      <c r="I74">
        <v>0</v>
      </c>
      <c r="K74" s="9">
        <v>71</v>
      </c>
      <c r="L74" s="7" t="s">
        <v>108</v>
      </c>
      <c r="M74" s="5" t="str">
        <f t="shared" si="4"/>
        <v>27</v>
      </c>
      <c r="N74" s="8" t="s">
        <v>56</v>
      </c>
    </row>
    <row r="75" spans="7:14" x14ac:dyDescent="0.25">
      <c r="G75" t="s">
        <v>565</v>
      </c>
      <c r="H75" t="s">
        <v>423</v>
      </c>
      <c r="I75">
        <v>0</v>
      </c>
      <c r="K75" s="9">
        <v>72</v>
      </c>
      <c r="L75" s="7" t="s">
        <v>109</v>
      </c>
      <c r="M75" s="5" t="str">
        <f t="shared" si="4"/>
        <v>52</v>
      </c>
      <c r="N75" s="8" t="s">
        <v>81</v>
      </c>
    </row>
    <row r="76" spans="7:14" x14ac:dyDescent="0.25">
      <c r="G76" t="s">
        <v>353</v>
      </c>
      <c r="H76" t="s">
        <v>424</v>
      </c>
      <c r="I76">
        <v>0</v>
      </c>
      <c r="K76" s="9">
        <v>73</v>
      </c>
      <c r="L76" s="7" t="s">
        <v>110</v>
      </c>
      <c r="M76" s="5" t="str">
        <f t="shared" si="4"/>
        <v>84</v>
      </c>
      <c r="N76" s="8" t="s">
        <v>27</v>
      </c>
    </row>
    <row r="77" spans="7:14" x14ac:dyDescent="0.25">
      <c r="G77" t="s">
        <v>510</v>
      </c>
      <c r="H77" t="s">
        <v>425</v>
      </c>
      <c r="I77">
        <v>3</v>
      </c>
      <c r="K77" s="9">
        <v>74</v>
      </c>
      <c r="L77" s="7" t="s">
        <v>111</v>
      </c>
      <c r="M77" s="5" t="str">
        <f t="shared" si="4"/>
        <v>84</v>
      </c>
      <c r="N77" s="8" t="s">
        <v>27</v>
      </c>
    </row>
    <row r="78" spans="7:14" x14ac:dyDescent="0.25">
      <c r="G78" t="s">
        <v>354</v>
      </c>
      <c r="H78" t="s">
        <v>144</v>
      </c>
      <c r="I78">
        <v>1</v>
      </c>
      <c r="K78" s="9">
        <v>75</v>
      </c>
      <c r="L78" s="7" t="s">
        <v>112</v>
      </c>
      <c r="M78" s="5" t="str">
        <f t="shared" si="4"/>
        <v>11</v>
      </c>
      <c r="N78" s="8" t="s">
        <v>113</v>
      </c>
    </row>
    <row r="79" spans="7:14" x14ac:dyDescent="0.25">
      <c r="G79" t="s">
        <v>572</v>
      </c>
      <c r="H79" t="s">
        <v>255</v>
      </c>
      <c r="I79">
        <v>0</v>
      </c>
      <c r="K79" s="9">
        <v>76</v>
      </c>
      <c r="L79" s="7" t="s">
        <v>114</v>
      </c>
      <c r="M79" s="5">
        <v>28</v>
      </c>
      <c r="N79" s="8" t="s">
        <v>45</v>
      </c>
    </row>
    <row r="80" spans="7:14" x14ac:dyDescent="0.25">
      <c r="G80" t="s">
        <v>639</v>
      </c>
      <c r="H80" t="s">
        <v>336</v>
      </c>
      <c r="I80">
        <v>0</v>
      </c>
      <c r="K80" s="9">
        <v>77</v>
      </c>
      <c r="L80" s="7" t="s">
        <v>115</v>
      </c>
      <c r="M80" s="5" t="str">
        <f t="shared" ref="M80:M101" si="5">LEFT(N80,2)</f>
        <v>11</v>
      </c>
      <c r="N80" s="8" t="s">
        <v>113</v>
      </c>
    </row>
    <row r="81" spans="7:14" x14ac:dyDescent="0.25">
      <c r="G81" t="s">
        <v>355</v>
      </c>
      <c r="H81" t="s">
        <v>426</v>
      </c>
      <c r="I81">
        <v>0</v>
      </c>
      <c r="K81" s="9">
        <v>78</v>
      </c>
      <c r="L81" s="7" t="s">
        <v>116</v>
      </c>
      <c r="M81" s="5" t="str">
        <f t="shared" si="5"/>
        <v>11</v>
      </c>
      <c r="N81" s="8" t="s">
        <v>113</v>
      </c>
    </row>
    <row r="82" spans="7:14" x14ac:dyDescent="0.25">
      <c r="G82" t="s">
        <v>566</v>
      </c>
      <c r="H82" t="s">
        <v>427</v>
      </c>
      <c r="I82">
        <v>0</v>
      </c>
      <c r="K82" s="9">
        <v>79</v>
      </c>
      <c r="L82" s="7" t="s">
        <v>117</v>
      </c>
      <c r="M82" s="5" t="str">
        <f t="shared" si="5"/>
        <v>75</v>
      </c>
      <c r="N82" s="8" t="s">
        <v>48</v>
      </c>
    </row>
    <row r="83" spans="7:14" x14ac:dyDescent="0.25">
      <c r="G83" t="s">
        <v>567</v>
      </c>
      <c r="H83" t="s">
        <v>428</v>
      </c>
      <c r="I83">
        <v>0</v>
      </c>
      <c r="K83" s="9">
        <v>80</v>
      </c>
      <c r="L83" s="7" t="s">
        <v>118</v>
      </c>
      <c r="M83" s="5" t="str">
        <f t="shared" si="5"/>
        <v>32</v>
      </c>
      <c r="N83" s="8" t="s">
        <v>29</v>
      </c>
    </row>
    <row r="84" spans="7:14" x14ac:dyDescent="0.25">
      <c r="G84" t="s">
        <v>502</v>
      </c>
      <c r="H84" t="s">
        <v>212</v>
      </c>
      <c r="I84">
        <v>5</v>
      </c>
      <c r="K84" s="9">
        <v>81</v>
      </c>
      <c r="L84" s="7" t="s">
        <v>119</v>
      </c>
      <c r="M84" s="5" t="str">
        <f t="shared" si="5"/>
        <v>76</v>
      </c>
      <c r="N84" s="8" t="s">
        <v>39</v>
      </c>
    </row>
    <row r="85" spans="7:14" x14ac:dyDescent="0.25">
      <c r="G85" t="s">
        <v>356</v>
      </c>
      <c r="H85" t="s">
        <v>430</v>
      </c>
      <c r="I85">
        <v>0</v>
      </c>
      <c r="K85" s="9">
        <v>82</v>
      </c>
      <c r="L85" s="7" t="s">
        <v>120</v>
      </c>
      <c r="M85" s="5" t="str">
        <f t="shared" si="5"/>
        <v>76</v>
      </c>
      <c r="N85" s="8" t="s">
        <v>39</v>
      </c>
    </row>
    <row r="86" spans="7:14" x14ac:dyDescent="0.25">
      <c r="G86" t="s">
        <v>357</v>
      </c>
      <c r="H86" t="s">
        <v>431</v>
      </c>
      <c r="I86">
        <v>0</v>
      </c>
      <c r="K86" s="9">
        <v>83</v>
      </c>
      <c r="L86" s="7" t="s">
        <v>121</v>
      </c>
      <c r="M86" s="5" t="str">
        <f t="shared" si="5"/>
        <v>93</v>
      </c>
      <c r="N86" s="8" t="s">
        <v>32</v>
      </c>
    </row>
    <row r="87" spans="7:14" x14ac:dyDescent="0.25">
      <c r="G87" t="s">
        <v>511</v>
      </c>
      <c r="H87" t="s">
        <v>432</v>
      </c>
      <c r="I87">
        <v>3</v>
      </c>
      <c r="K87" s="9">
        <v>84</v>
      </c>
      <c r="L87" s="7" t="s">
        <v>122</v>
      </c>
      <c r="M87" s="5" t="str">
        <f t="shared" si="5"/>
        <v>93</v>
      </c>
      <c r="N87" s="8" t="s">
        <v>32</v>
      </c>
    </row>
    <row r="88" spans="7:14" x14ac:dyDescent="0.25">
      <c r="G88" t="s">
        <v>569</v>
      </c>
      <c r="H88" t="s">
        <v>433</v>
      </c>
      <c r="I88">
        <v>0</v>
      </c>
      <c r="K88" s="9">
        <v>85</v>
      </c>
      <c r="L88" s="7" t="s">
        <v>123</v>
      </c>
      <c r="M88" s="5" t="str">
        <f t="shared" si="5"/>
        <v>52</v>
      </c>
      <c r="N88" s="8" t="s">
        <v>81</v>
      </c>
    </row>
    <row r="89" spans="7:14" x14ac:dyDescent="0.25">
      <c r="G89" t="s">
        <v>358</v>
      </c>
      <c r="H89" t="s">
        <v>434</v>
      </c>
      <c r="I89">
        <v>0</v>
      </c>
      <c r="K89" s="9">
        <v>86</v>
      </c>
      <c r="L89" s="7" t="s">
        <v>124</v>
      </c>
      <c r="M89" s="5" t="str">
        <f t="shared" si="5"/>
        <v>75</v>
      </c>
      <c r="N89" s="8" t="s">
        <v>48</v>
      </c>
    </row>
    <row r="90" spans="7:14" x14ac:dyDescent="0.25">
      <c r="G90" t="s">
        <v>359</v>
      </c>
      <c r="H90" t="s">
        <v>435</v>
      </c>
      <c r="I90">
        <v>0</v>
      </c>
      <c r="K90" s="9">
        <v>87</v>
      </c>
      <c r="L90" s="7" t="s">
        <v>125</v>
      </c>
      <c r="M90" s="5" t="str">
        <f t="shared" si="5"/>
        <v>75</v>
      </c>
      <c r="N90" s="8" t="s">
        <v>48</v>
      </c>
    </row>
    <row r="91" spans="7:14" x14ac:dyDescent="0.25">
      <c r="G91" t="s">
        <v>360</v>
      </c>
      <c r="H91" t="s">
        <v>436</v>
      </c>
      <c r="I91">
        <v>0</v>
      </c>
      <c r="K91" s="9">
        <v>88</v>
      </c>
      <c r="L91" s="7" t="s">
        <v>126</v>
      </c>
      <c r="M91" s="5" t="str">
        <f t="shared" si="5"/>
        <v>44</v>
      </c>
      <c r="N91" s="8" t="s">
        <v>37</v>
      </c>
    </row>
    <row r="92" spans="7:14" x14ac:dyDescent="0.25">
      <c r="G92" t="s">
        <v>361</v>
      </c>
      <c r="H92" t="s">
        <v>437</v>
      </c>
      <c r="I92">
        <v>0</v>
      </c>
      <c r="K92" s="9">
        <v>89</v>
      </c>
      <c r="L92" s="7" t="s">
        <v>127</v>
      </c>
      <c r="M92" s="5" t="str">
        <f t="shared" si="5"/>
        <v>27</v>
      </c>
      <c r="N92" s="8" t="s">
        <v>56</v>
      </c>
    </row>
    <row r="93" spans="7:14" x14ac:dyDescent="0.25">
      <c r="G93" t="s">
        <v>362</v>
      </c>
      <c r="H93" t="s">
        <v>438</v>
      </c>
      <c r="I93">
        <v>0</v>
      </c>
      <c r="K93" s="9">
        <v>90</v>
      </c>
      <c r="L93" s="7" t="s">
        <v>128</v>
      </c>
      <c r="M93" s="5" t="str">
        <f t="shared" si="5"/>
        <v>27</v>
      </c>
      <c r="N93" s="8" t="s">
        <v>56</v>
      </c>
    </row>
    <row r="94" spans="7:14" x14ac:dyDescent="0.25">
      <c r="G94" t="s">
        <v>570</v>
      </c>
      <c r="H94" t="s">
        <v>439</v>
      </c>
      <c r="I94">
        <v>0</v>
      </c>
      <c r="K94" s="9">
        <v>91</v>
      </c>
      <c r="L94" s="7" t="s">
        <v>129</v>
      </c>
      <c r="M94" s="5" t="str">
        <f t="shared" si="5"/>
        <v>11</v>
      </c>
      <c r="N94" s="8" t="s">
        <v>113</v>
      </c>
    </row>
    <row r="95" spans="7:14" x14ac:dyDescent="0.25">
      <c r="G95" t="s">
        <v>571</v>
      </c>
      <c r="H95" t="s">
        <v>253</v>
      </c>
      <c r="I95">
        <v>0</v>
      </c>
      <c r="K95" s="9">
        <v>92</v>
      </c>
      <c r="L95" s="7" t="s">
        <v>130</v>
      </c>
      <c r="M95" s="5" t="str">
        <f t="shared" si="5"/>
        <v>11</v>
      </c>
      <c r="N95" s="8" t="s">
        <v>113</v>
      </c>
    </row>
    <row r="96" spans="7:14" x14ac:dyDescent="0.25">
      <c r="G96" t="s">
        <v>172</v>
      </c>
      <c r="H96" t="s">
        <v>254</v>
      </c>
      <c r="I96">
        <v>0</v>
      </c>
      <c r="K96" s="9">
        <v>93</v>
      </c>
      <c r="L96" s="7" t="s">
        <v>131</v>
      </c>
      <c r="M96" s="5" t="str">
        <f t="shared" si="5"/>
        <v>11</v>
      </c>
      <c r="N96" s="8" t="s">
        <v>113</v>
      </c>
    </row>
    <row r="97" spans="7:14" x14ac:dyDescent="0.25">
      <c r="G97" t="s">
        <v>173</v>
      </c>
      <c r="H97" t="s">
        <v>256</v>
      </c>
      <c r="I97">
        <v>0</v>
      </c>
      <c r="K97" s="9">
        <v>94</v>
      </c>
      <c r="L97" s="7" t="s">
        <v>132</v>
      </c>
      <c r="M97" s="5" t="str">
        <f t="shared" si="5"/>
        <v>11</v>
      </c>
      <c r="N97" s="8" t="s">
        <v>113</v>
      </c>
    </row>
    <row r="98" spans="7:14" x14ac:dyDescent="0.25">
      <c r="G98" t="s">
        <v>573</v>
      </c>
      <c r="H98" t="s">
        <v>257</v>
      </c>
      <c r="I98">
        <v>0</v>
      </c>
      <c r="K98" s="9">
        <v>95</v>
      </c>
      <c r="L98" s="7" t="s">
        <v>133</v>
      </c>
      <c r="M98" s="5" t="str">
        <f t="shared" si="5"/>
        <v>11</v>
      </c>
      <c r="N98" s="8" t="s">
        <v>113</v>
      </c>
    </row>
    <row r="99" spans="7:14" x14ac:dyDescent="0.25">
      <c r="G99" t="s">
        <v>174</v>
      </c>
      <c r="H99" t="s">
        <v>258</v>
      </c>
      <c r="I99">
        <v>0</v>
      </c>
      <c r="K99" s="9">
        <v>97</v>
      </c>
      <c r="L99" s="7" t="s">
        <v>134</v>
      </c>
      <c r="M99" s="5" t="str">
        <f t="shared" si="5"/>
        <v/>
      </c>
      <c r="N99" s="10"/>
    </row>
    <row r="100" spans="7:14" x14ac:dyDescent="0.25">
      <c r="G100" t="s">
        <v>574</v>
      </c>
      <c r="H100" t="s">
        <v>259</v>
      </c>
      <c r="I100">
        <v>0</v>
      </c>
      <c r="K100" s="11" t="s">
        <v>135</v>
      </c>
      <c r="L100" s="7" t="s">
        <v>136</v>
      </c>
      <c r="M100" s="5" t="str">
        <f t="shared" si="5"/>
        <v>94</v>
      </c>
      <c r="N100" s="8" t="s">
        <v>54</v>
      </c>
    </row>
    <row r="101" spans="7:14" x14ac:dyDescent="0.25">
      <c r="G101" t="s">
        <v>512</v>
      </c>
      <c r="H101" t="s">
        <v>260</v>
      </c>
      <c r="I101">
        <v>3</v>
      </c>
      <c r="K101" s="15" t="s">
        <v>137</v>
      </c>
      <c r="L101" s="16" t="s">
        <v>138</v>
      </c>
      <c r="M101" s="17" t="str">
        <f t="shared" si="5"/>
        <v>94</v>
      </c>
      <c r="N101" s="18" t="s">
        <v>54</v>
      </c>
    </row>
    <row r="102" spans="7:14" x14ac:dyDescent="0.25">
      <c r="G102" t="s">
        <v>579</v>
      </c>
      <c r="H102" t="s">
        <v>265</v>
      </c>
      <c r="I102">
        <v>0</v>
      </c>
    </row>
    <row r="103" spans="7:14" x14ac:dyDescent="0.25">
      <c r="G103" t="s">
        <v>609</v>
      </c>
      <c r="H103" t="s">
        <v>466</v>
      </c>
      <c r="I103">
        <v>0</v>
      </c>
    </row>
    <row r="104" spans="7:14" x14ac:dyDescent="0.25">
      <c r="G104" t="s">
        <v>580</v>
      </c>
      <c r="H104" t="s">
        <v>266</v>
      </c>
      <c r="I104">
        <v>0</v>
      </c>
    </row>
    <row r="105" spans="7:14" x14ac:dyDescent="0.25">
      <c r="G105" t="s">
        <v>581</v>
      </c>
      <c r="H105" t="s">
        <v>267</v>
      </c>
      <c r="I105">
        <v>0</v>
      </c>
    </row>
    <row r="106" spans="7:14" x14ac:dyDescent="0.25">
      <c r="G106" t="s">
        <v>175</v>
      </c>
      <c r="H106" t="s">
        <v>268</v>
      </c>
      <c r="I106">
        <v>0</v>
      </c>
    </row>
    <row r="107" spans="7:14" x14ac:dyDescent="0.25">
      <c r="G107" t="s">
        <v>582</v>
      </c>
      <c r="H107" t="s">
        <v>269</v>
      </c>
      <c r="I107">
        <v>3</v>
      </c>
    </row>
    <row r="108" spans="7:14" x14ac:dyDescent="0.25">
      <c r="G108" t="s">
        <v>513</v>
      </c>
      <c r="H108" t="s">
        <v>270</v>
      </c>
      <c r="I108">
        <v>0</v>
      </c>
    </row>
    <row r="109" spans="7:14" x14ac:dyDescent="0.25">
      <c r="G109" t="s">
        <v>575</v>
      </c>
      <c r="H109" t="s">
        <v>261</v>
      </c>
      <c r="I109">
        <v>0</v>
      </c>
    </row>
    <row r="110" spans="7:14" x14ac:dyDescent="0.25">
      <c r="G110" t="s">
        <v>176</v>
      </c>
      <c r="H110" t="s">
        <v>271</v>
      </c>
      <c r="I110">
        <v>0</v>
      </c>
    </row>
    <row r="111" spans="7:14" x14ac:dyDescent="0.25">
      <c r="G111" t="s">
        <v>583</v>
      </c>
      <c r="H111" t="s">
        <v>272</v>
      </c>
      <c r="I111">
        <v>9</v>
      </c>
    </row>
    <row r="112" spans="7:14" x14ac:dyDescent="0.25">
      <c r="G112" t="s">
        <v>584</v>
      </c>
      <c r="H112" t="s">
        <v>273</v>
      </c>
      <c r="I112">
        <v>0</v>
      </c>
    </row>
    <row r="113" spans="7:9" x14ac:dyDescent="0.25">
      <c r="G113" t="s">
        <v>585</v>
      </c>
      <c r="H113" t="s">
        <v>274</v>
      </c>
      <c r="I113">
        <v>0</v>
      </c>
    </row>
    <row r="114" spans="7:9" x14ac:dyDescent="0.25">
      <c r="G114" t="s">
        <v>177</v>
      </c>
      <c r="H114" t="s">
        <v>275</v>
      </c>
      <c r="I114">
        <v>0</v>
      </c>
    </row>
    <row r="115" spans="7:9" x14ac:dyDescent="0.25">
      <c r="G115" t="s">
        <v>586</v>
      </c>
      <c r="H115" t="s">
        <v>276</v>
      </c>
      <c r="I115">
        <v>0</v>
      </c>
    </row>
    <row r="116" spans="7:9" x14ac:dyDescent="0.25">
      <c r="G116" t="s">
        <v>178</v>
      </c>
      <c r="H116" t="s">
        <v>277</v>
      </c>
      <c r="I116">
        <v>0</v>
      </c>
    </row>
    <row r="117" spans="7:9" x14ac:dyDescent="0.25">
      <c r="G117" t="s">
        <v>179</v>
      </c>
      <c r="H117" t="s">
        <v>278</v>
      </c>
      <c r="I117">
        <v>0</v>
      </c>
    </row>
    <row r="118" spans="7:9" x14ac:dyDescent="0.25">
      <c r="G118" t="s">
        <v>180</v>
      </c>
      <c r="H118" t="s">
        <v>279</v>
      </c>
      <c r="I118">
        <v>0</v>
      </c>
    </row>
    <row r="119" spans="7:9" x14ac:dyDescent="0.25">
      <c r="G119" t="s">
        <v>181</v>
      </c>
      <c r="H119" t="s">
        <v>280</v>
      </c>
      <c r="I119">
        <v>0</v>
      </c>
    </row>
    <row r="120" spans="7:9" x14ac:dyDescent="0.25">
      <c r="G120" t="s">
        <v>555</v>
      </c>
      <c r="H120" t="s">
        <v>404</v>
      </c>
      <c r="I120">
        <v>0</v>
      </c>
    </row>
    <row r="121" spans="7:9" x14ac:dyDescent="0.25">
      <c r="G121" t="s">
        <v>554</v>
      </c>
      <c r="H121" t="s">
        <v>403</v>
      </c>
      <c r="I121">
        <v>0</v>
      </c>
    </row>
    <row r="122" spans="7:9" x14ac:dyDescent="0.25">
      <c r="G122" t="s">
        <v>587</v>
      </c>
      <c r="H122" t="s">
        <v>281</v>
      </c>
      <c r="I122">
        <v>0</v>
      </c>
    </row>
    <row r="123" spans="7:9" x14ac:dyDescent="0.25">
      <c r="G123" t="s">
        <v>588</v>
      </c>
      <c r="H123" t="s">
        <v>282</v>
      </c>
      <c r="I123">
        <v>0</v>
      </c>
    </row>
    <row r="124" spans="7:9" x14ac:dyDescent="0.25">
      <c r="G124" t="s">
        <v>514</v>
      </c>
      <c r="H124" t="s">
        <v>284</v>
      </c>
      <c r="I124">
        <v>3</v>
      </c>
    </row>
    <row r="125" spans="7:9" x14ac:dyDescent="0.25">
      <c r="G125" t="s">
        <v>589</v>
      </c>
      <c r="H125" t="s">
        <v>285</v>
      </c>
      <c r="I125">
        <v>0</v>
      </c>
    </row>
    <row r="126" spans="7:9" x14ac:dyDescent="0.25">
      <c r="G126" t="s">
        <v>182</v>
      </c>
      <c r="H126" t="s">
        <v>283</v>
      </c>
      <c r="I126">
        <v>0</v>
      </c>
    </row>
    <row r="127" spans="7:9" x14ac:dyDescent="0.25">
      <c r="G127" t="s">
        <v>183</v>
      </c>
      <c r="H127" t="s">
        <v>286</v>
      </c>
      <c r="I127">
        <v>0</v>
      </c>
    </row>
    <row r="128" spans="7:9" x14ac:dyDescent="0.25">
      <c r="G128" t="s">
        <v>590</v>
      </c>
      <c r="H128" t="s">
        <v>287</v>
      </c>
      <c r="I128">
        <v>0</v>
      </c>
    </row>
    <row r="129" spans="7:9" x14ac:dyDescent="0.25">
      <c r="G129" t="s">
        <v>184</v>
      </c>
      <c r="H129" t="s">
        <v>288</v>
      </c>
      <c r="I129">
        <v>0</v>
      </c>
    </row>
    <row r="130" spans="7:9" x14ac:dyDescent="0.25">
      <c r="G130" t="s">
        <v>591</v>
      </c>
      <c r="H130" t="s">
        <v>289</v>
      </c>
      <c r="I130">
        <v>3</v>
      </c>
    </row>
    <row r="131" spans="7:9" x14ac:dyDescent="0.25">
      <c r="G131" t="s">
        <v>515</v>
      </c>
      <c r="H131" t="s">
        <v>290</v>
      </c>
      <c r="I131">
        <v>3</v>
      </c>
    </row>
    <row r="132" spans="7:9" x14ac:dyDescent="0.25">
      <c r="G132" t="s">
        <v>185</v>
      </c>
      <c r="H132" t="s">
        <v>291</v>
      </c>
      <c r="I132">
        <v>0</v>
      </c>
    </row>
    <row r="133" spans="7:9" x14ac:dyDescent="0.25">
      <c r="G133" t="s">
        <v>592</v>
      </c>
      <c r="H133" t="s">
        <v>292</v>
      </c>
      <c r="I133">
        <v>0</v>
      </c>
    </row>
    <row r="134" spans="7:9" x14ac:dyDescent="0.25">
      <c r="G134" t="s">
        <v>186</v>
      </c>
      <c r="H134" t="s">
        <v>293</v>
      </c>
      <c r="I134">
        <v>0</v>
      </c>
    </row>
    <row r="135" spans="7:9" x14ac:dyDescent="0.25">
      <c r="G135" t="s">
        <v>187</v>
      </c>
      <c r="H135" t="s">
        <v>295</v>
      </c>
      <c r="I135">
        <v>0</v>
      </c>
    </row>
    <row r="136" spans="7:9" x14ac:dyDescent="0.25">
      <c r="G136" t="s">
        <v>593</v>
      </c>
      <c r="H136" t="s">
        <v>294</v>
      </c>
      <c r="I136">
        <v>0</v>
      </c>
    </row>
    <row r="137" spans="7:9" x14ac:dyDescent="0.25">
      <c r="G137" t="s">
        <v>188</v>
      </c>
      <c r="H137" t="s">
        <v>296</v>
      </c>
      <c r="I137">
        <v>0</v>
      </c>
    </row>
    <row r="138" spans="7:9" x14ac:dyDescent="0.25">
      <c r="G138" t="s">
        <v>189</v>
      </c>
      <c r="H138" t="s">
        <v>297</v>
      </c>
      <c r="I138">
        <v>0</v>
      </c>
    </row>
    <row r="139" spans="7:9" x14ac:dyDescent="0.25">
      <c r="G139" t="s">
        <v>594</v>
      </c>
      <c r="H139" t="s">
        <v>298</v>
      </c>
      <c r="I139">
        <v>3</v>
      </c>
    </row>
    <row r="140" spans="7:9" x14ac:dyDescent="0.25">
      <c r="G140" t="s">
        <v>597</v>
      </c>
      <c r="H140" t="s">
        <v>441</v>
      </c>
      <c r="I140">
        <v>0</v>
      </c>
    </row>
    <row r="141" spans="7:9" x14ac:dyDescent="0.25">
      <c r="G141" t="s">
        <v>363</v>
      </c>
      <c r="H141" t="s">
        <v>442</v>
      </c>
      <c r="I141">
        <v>0</v>
      </c>
    </row>
    <row r="142" spans="7:9" x14ac:dyDescent="0.25">
      <c r="G142" t="s">
        <v>599</v>
      </c>
      <c r="H142" t="s">
        <v>444</v>
      </c>
      <c r="I142">
        <v>0</v>
      </c>
    </row>
    <row r="143" spans="7:9" x14ac:dyDescent="0.25">
      <c r="G143" t="s">
        <v>598</v>
      </c>
      <c r="H143" t="s">
        <v>443</v>
      </c>
      <c r="I143">
        <v>0</v>
      </c>
    </row>
    <row r="144" spans="7:9" x14ac:dyDescent="0.25">
      <c r="G144" t="s">
        <v>364</v>
      </c>
      <c r="H144" t="s">
        <v>445</v>
      </c>
      <c r="I144">
        <v>0</v>
      </c>
    </row>
    <row r="145" spans="7:9" x14ac:dyDescent="0.25">
      <c r="G145" t="s">
        <v>600</v>
      </c>
      <c r="H145" t="s">
        <v>446</v>
      </c>
      <c r="I145">
        <v>0</v>
      </c>
    </row>
    <row r="146" spans="7:9" x14ac:dyDescent="0.25">
      <c r="G146" t="s">
        <v>601</v>
      </c>
      <c r="H146" t="s">
        <v>447</v>
      </c>
      <c r="I146">
        <v>0</v>
      </c>
    </row>
    <row r="147" spans="7:9" x14ac:dyDescent="0.25">
      <c r="G147" t="s">
        <v>576</v>
      </c>
      <c r="H147" t="s">
        <v>262</v>
      </c>
      <c r="I147">
        <v>0</v>
      </c>
    </row>
    <row r="148" spans="7:9" x14ac:dyDescent="0.25">
      <c r="G148" t="s">
        <v>602</v>
      </c>
      <c r="H148" t="s">
        <v>448</v>
      </c>
      <c r="I148">
        <v>0</v>
      </c>
    </row>
    <row r="149" spans="7:9" x14ac:dyDescent="0.25">
      <c r="G149" t="s">
        <v>365</v>
      </c>
      <c r="H149" t="s">
        <v>449</v>
      </c>
      <c r="I149">
        <v>0</v>
      </c>
    </row>
    <row r="150" spans="7:9" x14ac:dyDescent="0.25">
      <c r="G150" t="s">
        <v>603</v>
      </c>
      <c r="H150" t="s">
        <v>450</v>
      </c>
      <c r="I150">
        <v>0</v>
      </c>
    </row>
    <row r="151" spans="7:9" x14ac:dyDescent="0.25">
      <c r="G151" t="s">
        <v>366</v>
      </c>
      <c r="H151" t="s">
        <v>451</v>
      </c>
      <c r="I151">
        <v>0</v>
      </c>
    </row>
    <row r="152" spans="7:9" x14ac:dyDescent="0.25">
      <c r="G152" t="s">
        <v>367</v>
      </c>
      <c r="H152" t="s">
        <v>452</v>
      </c>
      <c r="I152">
        <v>0</v>
      </c>
    </row>
    <row r="153" spans="7:9" x14ac:dyDescent="0.25">
      <c r="G153" t="s">
        <v>596</v>
      </c>
      <c r="H153" t="s">
        <v>440</v>
      </c>
      <c r="I153">
        <v>0</v>
      </c>
    </row>
    <row r="154" spans="7:9" x14ac:dyDescent="0.25">
      <c r="G154" t="s">
        <v>368</v>
      </c>
      <c r="H154" t="s">
        <v>453</v>
      </c>
      <c r="I154">
        <v>0</v>
      </c>
    </row>
    <row r="155" spans="7:9" x14ac:dyDescent="0.25">
      <c r="G155" t="s">
        <v>369</v>
      </c>
      <c r="H155" t="s">
        <v>454</v>
      </c>
      <c r="I155">
        <v>0</v>
      </c>
    </row>
    <row r="156" spans="7:9" x14ac:dyDescent="0.25">
      <c r="G156" t="s">
        <v>604</v>
      </c>
      <c r="H156" t="s">
        <v>455</v>
      </c>
      <c r="I156">
        <v>0</v>
      </c>
    </row>
    <row r="157" spans="7:9" x14ac:dyDescent="0.25">
      <c r="G157" t="s">
        <v>370</v>
      </c>
      <c r="H157" t="s">
        <v>456</v>
      </c>
      <c r="I157">
        <v>0</v>
      </c>
    </row>
    <row r="158" spans="7:9" x14ac:dyDescent="0.25">
      <c r="G158" t="s">
        <v>371</v>
      </c>
      <c r="H158" t="s">
        <v>457</v>
      </c>
      <c r="I158">
        <v>0</v>
      </c>
    </row>
    <row r="159" spans="7:9" x14ac:dyDescent="0.25">
      <c r="G159" t="s">
        <v>500</v>
      </c>
      <c r="H159" t="s">
        <v>476</v>
      </c>
      <c r="I159">
        <v>9</v>
      </c>
    </row>
    <row r="160" spans="7:9" x14ac:dyDescent="0.25">
      <c r="G160" t="s">
        <v>607</v>
      </c>
      <c r="H160" t="s">
        <v>464</v>
      </c>
      <c r="I160">
        <v>0</v>
      </c>
    </row>
    <row r="161" spans="7:9" x14ac:dyDescent="0.25">
      <c r="G161" t="s">
        <v>608</v>
      </c>
      <c r="H161" t="s">
        <v>465</v>
      </c>
      <c r="I161">
        <v>0</v>
      </c>
    </row>
    <row r="162" spans="7:9" x14ac:dyDescent="0.25">
      <c r="G162" t="s">
        <v>372</v>
      </c>
      <c r="H162" t="s">
        <v>458</v>
      </c>
      <c r="I162">
        <v>0</v>
      </c>
    </row>
    <row r="163" spans="7:9" x14ac:dyDescent="0.25">
      <c r="G163" t="s">
        <v>373</v>
      </c>
      <c r="H163" t="s">
        <v>459</v>
      </c>
      <c r="I163">
        <v>0</v>
      </c>
    </row>
    <row r="164" spans="7:9" x14ac:dyDescent="0.25">
      <c r="G164" t="s">
        <v>374</v>
      </c>
      <c r="H164" t="s">
        <v>460</v>
      </c>
      <c r="I164">
        <v>0</v>
      </c>
    </row>
    <row r="165" spans="7:9" x14ac:dyDescent="0.25">
      <c r="G165" t="s">
        <v>375</v>
      </c>
      <c r="H165" t="s">
        <v>461</v>
      </c>
      <c r="I165">
        <v>0</v>
      </c>
    </row>
    <row r="166" spans="7:9" x14ac:dyDescent="0.25">
      <c r="G166" t="s">
        <v>605</v>
      </c>
      <c r="H166" t="s">
        <v>462</v>
      </c>
      <c r="I166">
        <v>0</v>
      </c>
    </row>
    <row r="167" spans="7:9" x14ac:dyDescent="0.25">
      <c r="G167" t="s">
        <v>595</v>
      </c>
      <c r="H167" t="s">
        <v>299</v>
      </c>
      <c r="I167">
        <v>0</v>
      </c>
    </row>
    <row r="168" spans="7:9" x14ac:dyDescent="0.25">
      <c r="G168" t="s">
        <v>606</v>
      </c>
      <c r="H168" t="s">
        <v>463</v>
      </c>
      <c r="I168">
        <v>0</v>
      </c>
    </row>
    <row r="169" spans="7:9" x14ac:dyDescent="0.25">
      <c r="G169" t="s">
        <v>612</v>
      </c>
      <c r="H169" t="s">
        <v>472</v>
      </c>
      <c r="I169">
        <v>0</v>
      </c>
    </row>
    <row r="170" spans="7:9" x14ac:dyDescent="0.25">
      <c r="G170" t="s">
        <v>376</v>
      </c>
      <c r="H170" t="s">
        <v>467</v>
      </c>
      <c r="I170">
        <v>0</v>
      </c>
    </row>
    <row r="171" spans="7:9" x14ac:dyDescent="0.25">
      <c r="G171" t="s">
        <v>377</v>
      </c>
      <c r="H171" t="s">
        <v>470</v>
      </c>
      <c r="I171">
        <v>0</v>
      </c>
    </row>
    <row r="172" spans="7:9" x14ac:dyDescent="0.25">
      <c r="G172" t="s">
        <v>378</v>
      </c>
      <c r="H172" t="s">
        <v>471</v>
      </c>
      <c r="I172">
        <v>0</v>
      </c>
    </row>
    <row r="173" spans="7:9" x14ac:dyDescent="0.25">
      <c r="G173" t="s">
        <v>379</v>
      </c>
      <c r="H173" t="s">
        <v>473</v>
      </c>
      <c r="I173">
        <v>0</v>
      </c>
    </row>
    <row r="174" spans="7:9" x14ac:dyDescent="0.25">
      <c r="G174" t="s">
        <v>613</v>
      </c>
      <c r="H174" t="s">
        <v>474</v>
      </c>
      <c r="I174">
        <v>0</v>
      </c>
    </row>
    <row r="175" spans="7:9" x14ac:dyDescent="0.25">
      <c r="G175" t="s">
        <v>380</v>
      </c>
      <c r="H175" t="s">
        <v>475</v>
      </c>
      <c r="I175">
        <v>0</v>
      </c>
    </row>
    <row r="176" spans="7:9" x14ac:dyDescent="0.25">
      <c r="G176" t="s">
        <v>614</v>
      </c>
      <c r="H176" t="s">
        <v>477</v>
      </c>
      <c r="I176">
        <v>0</v>
      </c>
    </row>
    <row r="177" spans="7:9" x14ac:dyDescent="0.25">
      <c r="G177" t="s">
        <v>381</v>
      </c>
      <c r="H177" t="s">
        <v>478</v>
      </c>
      <c r="I177">
        <v>0</v>
      </c>
    </row>
    <row r="178" spans="7:9" x14ac:dyDescent="0.25">
      <c r="G178" t="s">
        <v>382</v>
      </c>
      <c r="H178" t="s">
        <v>479</v>
      </c>
      <c r="I178">
        <v>0</v>
      </c>
    </row>
    <row r="179" spans="7:9" x14ac:dyDescent="0.25">
      <c r="G179" t="s">
        <v>516</v>
      </c>
      <c r="H179" t="s">
        <v>480</v>
      </c>
      <c r="I179">
        <v>3</v>
      </c>
    </row>
    <row r="180" spans="7:9" x14ac:dyDescent="0.25">
      <c r="G180" t="s">
        <v>641</v>
      </c>
      <c r="H180" t="s">
        <v>481</v>
      </c>
      <c r="I180">
        <v>0</v>
      </c>
    </row>
    <row r="181" spans="7:9" x14ac:dyDescent="0.25">
      <c r="G181" t="s">
        <v>383</v>
      </c>
      <c r="H181" t="s">
        <v>482</v>
      </c>
      <c r="I181">
        <v>0</v>
      </c>
    </row>
    <row r="182" spans="7:9" x14ac:dyDescent="0.25">
      <c r="G182" t="s">
        <v>384</v>
      </c>
      <c r="H182" t="s">
        <v>483</v>
      </c>
      <c r="I182">
        <v>84</v>
      </c>
    </row>
    <row r="183" spans="7:9" x14ac:dyDescent="0.25">
      <c r="G183" t="s">
        <v>385</v>
      </c>
      <c r="H183" t="s">
        <v>484</v>
      </c>
      <c r="I183">
        <v>0</v>
      </c>
    </row>
    <row r="184" spans="7:9" x14ac:dyDescent="0.25">
      <c r="G184" t="s">
        <v>386</v>
      </c>
      <c r="H184" t="s">
        <v>485</v>
      </c>
      <c r="I184">
        <v>0</v>
      </c>
    </row>
    <row r="185" spans="7:9" x14ac:dyDescent="0.25">
      <c r="G185" t="s">
        <v>518</v>
      </c>
      <c r="H185" t="s">
        <v>486</v>
      </c>
      <c r="I185">
        <v>3</v>
      </c>
    </row>
    <row r="186" spans="7:9" x14ac:dyDescent="0.25">
      <c r="G186" t="s">
        <v>615</v>
      </c>
      <c r="H186" t="s">
        <v>301</v>
      </c>
      <c r="I186">
        <v>0</v>
      </c>
    </row>
    <row r="187" spans="7:9" x14ac:dyDescent="0.25">
      <c r="G187" t="s">
        <v>190</v>
      </c>
      <c r="H187" t="s">
        <v>302</v>
      </c>
      <c r="I187">
        <v>0</v>
      </c>
    </row>
    <row r="188" spans="7:9" x14ac:dyDescent="0.25">
      <c r="G188" t="s">
        <v>617</v>
      </c>
      <c r="H188" t="s">
        <v>305</v>
      </c>
      <c r="I188">
        <v>0</v>
      </c>
    </row>
    <row r="189" spans="7:9" x14ac:dyDescent="0.25">
      <c r="G189" t="s">
        <v>191</v>
      </c>
      <c r="H189" t="s">
        <v>304</v>
      </c>
      <c r="I189">
        <v>0</v>
      </c>
    </row>
    <row r="190" spans="7:9" x14ac:dyDescent="0.25">
      <c r="G190" t="s">
        <v>192</v>
      </c>
      <c r="H190" t="s">
        <v>306</v>
      </c>
      <c r="I190">
        <v>0</v>
      </c>
    </row>
    <row r="191" spans="7:9" x14ac:dyDescent="0.25">
      <c r="G191" t="s">
        <v>193</v>
      </c>
      <c r="H191" t="s">
        <v>307</v>
      </c>
      <c r="I191">
        <v>0</v>
      </c>
    </row>
    <row r="192" spans="7:9" x14ac:dyDescent="0.25">
      <c r="G192" t="s">
        <v>618</v>
      </c>
      <c r="H192" t="s">
        <v>308</v>
      </c>
      <c r="I192">
        <v>0</v>
      </c>
    </row>
    <row r="193" spans="7:9" x14ac:dyDescent="0.25">
      <c r="G193" t="s">
        <v>620</v>
      </c>
      <c r="H193" t="s">
        <v>310</v>
      </c>
      <c r="I193">
        <v>0</v>
      </c>
    </row>
    <row r="194" spans="7:9" x14ac:dyDescent="0.25">
      <c r="G194" t="s">
        <v>194</v>
      </c>
      <c r="H194" t="s">
        <v>311</v>
      </c>
      <c r="I194">
        <v>0</v>
      </c>
    </row>
    <row r="195" spans="7:9" x14ac:dyDescent="0.25">
      <c r="G195" t="s">
        <v>195</v>
      </c>
      <c r="H195" t="s">
        <v>313</v>
      </c>
      <c r="I195">
        <v>0</v>
      </c>
    </row>
    <row r="196" spans="7:9" x14ac:dyDescent="0.25">
      <c r="G196" t="s">
        <v>622</v>
      </c>
      <c r="H196" t="s">
        <v>314</v>
      </c>
      <c r="I196">
        <v>0</v>
      </c>
    </row>
    <row r="197" spans="7:9" x14ac:dyDescent="0.25">
      <c r="G197" t="s">
        <v>529</v>
      </c>
      <c r="H197" t="s">
        <v>219</v>
      </c>
      <c r="I197">
        <v>0</v>
      </c>
    </row>
    <row r="198" spans="7:9" x14ac:dyDescent="0.25">
      <c r="G198" t="s">
        <v>196</v>
      </c>
      <c r="H198" t="s">
        <v>315</v>
      </c>
      <c r="I198">
        <v>0</v>
      </c>
    </row>
    <row r="199" spans="7:9" x14ac:dyDescent="0.25">
      <c r="G199" t="s">
        <v>623</v>
      </c>
      <c r="H199" t="s">
        <v>316</v>
      </c>
      <c r="I199">
        <v>0</v>
      </c>
    </row>
    <row r="200" spans="7:9" x14ac:dyDescent="0.25">
      <c r="G200" t="s">
        <v>197</v>
      </c>
      <c r="H200" t="s">
        <v>317</v>
      </c>
      <c r="I200">
        <v>0</v>
      </c>
    </row>
    <row r="201" spans="7:9" x14ac:dyDescent="0.25">
      <c r="G201" t="s">
        <v>198</v>
      </c>
      <c r="H201" t="s">
        <v>318</v>
      </c>
      <c r="I201">
        <v>0</v>
      </c>
    </row>
    <row r="202" spans="7:9" x14ac:dyDescent="0.25">
      <c r="G202" t="s">
        <v>624</v>
      </c>
      <c r="H202" t="s">
        <v>319</v>
      </c>
      <c r="I202">
        <v>0</v>
      </c>
    </row>
    <row r="203" spans="7:9" x14ac:dyDescent="0.25">
      <c r="G203" t="s">
        <v>519</v>
      </c>
      <c r="H203" t="s">
        <v>320</v>
      </c>
      <c r="I203">
        <v>3</v>
      </c>
    </row>
    <row r="204" spans="7:9" x14ac:dyDescent="0.25">
      <c r="G204" t="s">
        <v>520</v>
      </c>
      <c r="H204" t="s">
        <v>321</v>
      </c>
      <c r="I204">
        <v>3</v>
      </c>
    </row>
    <row r="205" spans="7:9" x14ac:dyDescent="0.25">
      <c r="G205" t="s">
        <v>625</v>
      </c>
      <c r="H205" t="s">
        <v>322</v>
      </c>
      <c r="I205">
        <v>0</v>
      </c>
    </row>
    <row r="206" spans="7:9" x14ac:dyDescent="0.25">
      <c r="G206" t="s">
        <v>501</v>
      </c>
      <c r="H206" t="s">
        <v>208</v>
      </c>
      <c r="I206">
        <v>0</v>
      </c>
    </row>
    <row r="207" spans="7:9" x14ac:dyDescent="0.25">
      <c r="G207" t="s">
        <v>568</v>
      </c>
      <c r="H207" t="s">
        <v>429</v>
      </c>
      <c r="I207">
        <v>0</v>
      </c>
    </row>
    <row r="208" spans="7:9" x14ac:dyDescent="0.25">
      <c r="G208" t="s">
        <v>507</v>
      </c>
      <c r="H208" t="s">
        <v>418</v>
      </c>
      <c r="I208">
        <v>9</v>
      </c>
    </row>
    <row r="209" spans="7:9" x14ac:dyDescent="0.25">
      <c r="G209" t="s">
        <v>199</v>
      </c>
      <c r="H209" t="s">
        <v>324</v>
      </c>
      <c r="I209">
        <v>0</v>
      </c>
    </row>
    <row r="210" spans="7:9" x14ac:dyDescent="0.25">
      <c r="G210" t="s">
        <v>619</v>
      </c>
      <c r="H210" t="s">
        <v>309</v>
      </c>
      <c r="I210">
        <v>0</v>
      </c>
    </row>
    <row r="211" spans="7:9" x14ac:dyDescent="0.25">
      <c r="G211" t="s">
        <v>626</v>
      </c>
      <c r="H211" t="s">
        <v>323</v>
      </c>
      <c r="I211">
        <v>0</v>
      </c>
    </row>
    <row r="212" spans="7:9" x14ac:dyDescent="0.25">
      <c r="G212" t="s">
        <v>627</v>
      </c>
      <c r="H212" t="s">
        <v>327</v>
      </c>
      <c r="I212">
        <v>0</v>
      </c>
    </row>
    <row r="213" spans="7:9" x14ac:dyDescent="0.25">
      <c r="G213" t="s">
        <v>628</v>
      </c>
      <c r="H213" t="s">
        <v>328</v>
      </c>
      <c r="I213">
        <v>0</v>
      </c>
    </row>
    <row r="214" spans="7:9" x14ac:dyDescent="0.25">
      <c r="G214" t="s">
        <v>200</v>
      </c>
      <c r="H214" t="s">
        <v>329</v>
      </c>
      <c r="I214">
        <v>0</v>
      </c>
    </row>
    <row r="215" spans="7:9" x14ac:dyDescent="0.25">
      <c r="G215" t="s">
        <v>521</v>
      </c>
      <c r="H215" t="s">
        <v>325</v>
      </c>
      <c r="I215">
        <v>3</v>
      </c>
    </row>
    <row r="216" spans="7:9" x14ac:dyDescent="0.25">
      <c r="G216" t="s">
        <v>522</v>
      </c>
      <c r="H216" t="s">
        <v>326</v>
      </c>
      <c r="I216">
        <v>0</v>
      </c>
    </row>
    <row r="217" spans="7:9" x14ac:dyDescent="0.25">
      <c r="G217" t="s">
        <v>629</v>
      </c>
      <c r="H217" t="s">
        <v>330</v>
      </c>
      <c r="I217">
        <v>0</v>
      </c>
    </row>
    <row r="218" spans="7:9" x14ac:dyDescent="0.25">
      <c r="G218" t="s">
        <v>631</v>
      </c>
      <c r="H218" t="s">
        <v>332</v>
      </c>
      <c r="I218">
        <v>0</v>
      </c>
    </row>
    <row r="219" spans="7:9" x14ac:dyDescent="0.25">
      <c r="G219" t="s">
        <v>630</v>
      </c>
      <c r="H219" t="s">
        <v>331</v>
      </c>
      <c r="I219">
        <v>0</v>
      </c>
    </row>
    <row r="220" spans="7:9" x14ac:dyDescent="0.25">
      <c r="G220" t="s">
        <v>632</v>
      </c>
      <c r="H220" t="s">
        <v>333</v>
      </c>
      <c r="I220">
        <v>0</v>
      </c>
    </row>
    <row r="221" spans="7:9" x14ac:dyDescent="0.25">
      <c r="G221" t="s">
        <v>634</v>
      </c>
      <c r="H221" t="s">
        <v>337</v>
      </c>
      <c r="I221">
        <v>0</v>
      </c>
    </row>
    <row r="222" spans="7:9" x14ac:dyDescent="0.25">
      <c r="G222" t="s">
        <v>201</v>
      </c>
      <c r="H222" t="s">
        <v>338</v>
      </c>
      <c r="I222">
        <v>0</v>
      </c>
    </row>
    <row r="223" spans="7:9" x14ac:dyDescent="0.25">
      <c r="G223" t="s">
        <v>202</v>
      </c>
      <c r="H223" t="s">
        <v>339</v>
      </c>
      <c r="I223">
        <v>0</v>
      </c>
    </row>
    <row r="224" spans="7:9" x14ac:dyDescent="0.25">
      <c r="G224" t="s">
        <v>203</v>
      </c>
      <c r="H224" t="s">
        <v>340</v>
      </c>
      <c r="I224">
        <v>0</v>
      </c>
    </row>
    <row r="225" spans="7:9" x14ac:dyDescent="0.25">
      <c r="G225" t="s">
        <v>204</v>
      </c>
      <c r="H225" t="s">
        <v>341</v>
      </c>
      <c r="I225">
        <v>0</v>
      </c>
    </row>
    <row r="226" spans="7:9" x14ac:dyDescent="0.25">
      <c r="G226" t="s">
        <v>640</v>
      </c>
      <c r="H226" t="s">
        <v>342</v>
      </c>
      <c r="I226">
        <v>0</v>
      </c>
    </row>
    <row r="227" spans="7:9" x14ac:dyDescent="0.25">
      <c r="G227" t="s">
        <v>638</v>
      </c>
      <c r="H227" t="s">
        <v>343</v>
      </c>
      <c r="I227">
        <v>0</v>
      </c>
    </row>
    <row r="228" spans="7:9" x14ac:dyDescent="0.25">
      <c r="G228" t="s">
        <v>205</v>
      </c>
      <c r="H228" t="s">
        <v>344</v>
      </c>
      <c r="I228">
        <v>0</v>
      </c>
    </row>
    <row r="229" spans="7:9" x14ac:dyDescent="0.25">
      <c r="G229" t="s">
        <v>206</v>
      </c>
      <c r="H229" t="s">
        <v>345</v>
      </c>
      <c r="I229">
        <v>0</v>
      </c>
    </row>
    <row r="230" spans="7:9" x14ac:dyDescent="0.25">
      <c r="G230" t="s">
        <v>635</v>
      </c>
      <c r="H230" t="s">
        <v>346</v>
      </c>
      <c r="I230">
        <v>0</v>
      </c>
    </row>
    <row r="231" spans="7:9" x14ac:dyDescent="0.25">
      <c r="G231" t="s">
        <v>387</v>
      </c>
      <c r="H231" t="s">
        <v>487</v>
      </c>
      <c r="I231">
        <v>0</v>
      </c>
    </row>
    <row r="232" spans="7:9" x14ac:dyDescent="0.25">
      <c r="G232" t="s">
        <v>610</v>
      </c>
      <c r="H232" t="s">
        <v>468</v>
      </c>
      <c r="I232">
        <v>0</v>
      </c>
    </row>
    <row r="233" spans="7:9" x14ac:dyDescent="0.25">
      <c r="G233" t="s">
        <v>388</v>
      </c>
      <c r="H233" t="s">
        <v>488</v>
      </c>
      <c r="I233">
        <v>0</v>
      </c>
    </row>
    <row r="234" spans="7:9" x14ac:dyDescent="0.25">
      <c r="G234" t="s">
        <v>506</v>
      </c>
      <c r="H234" t="s">
        <v>300</v>
      </c>
      <c r="I234">
        <v>81</v>
      </c>
    </row>
    <row r="235" spans="7:9" x14ac:dyDescent="0.25">
      <c r="G235" t="s">
        <v>508</v>
      </c>
      <c r="H235" t="s">
        <v>420</v>
      </c>
      <c r="I235">
        <v>0</v>
      </c>
    </row>
    <row r="236" spans="7:9" x14ac:dyDescent="0.25">
      <c r="G236" t="s">
        <v>389</v>
      </c>
      <c r="H236" t="s">
        <v>489</v>
      </c>
      <c r="I236">
        <v>0</v>
      </c>
    </row>
    <row r="237" spans="7:9" x14ac:dyDescent="0.25">
      <c r="G237" t="s">
        <v>611</v>
      </c>
      <c r="H237" t="s">
        <v>469</v>
      </c>
      <c r="I237">
        <v>0</v>
      </c>
    </row>
    <row r="238" spans="7:9" x14ac:dyDescent="0.25">
      <c r="G238" t="s">
        <v>390</v>
      </c>
      <c r="H238" t="s">
        <v>490</v>
      </c>
      <c r="I238">
        <v>0</v>
      </c>
    </row>
    <row r="239" spans="7:9" x14ac:dyDescent="0.25">
      <c r="G239" t="s">
        <v>391</v>
      </c>
      <c r="H239" t="s">
        <v>491</v>
      </c>
      <c r="I239">
        <v>0</v>
      </c>
    </row>
    <row r="240" spans="7:9" x14ac:dyDescent="0.25">
      <c r="G240" t="s">
        <v>392</v>
      </c>
      <c r="H240" t="s">
        <v>492</v>
      </c>
      <c r="I240">
        <v>0</v>
      </c>
    </row>
    <row r="241" spans="7:9" x14ac:dyDescent="0.25">
      <c r="G241" t="s">
        <v>578</v>
      </c>
      <c r="H241" t="s">
        <v>264</v>
      </c>
      <c r="I241">
        <v>0</v>
      </c>
    </row>
    <row r="242" spans="7:9" x14ac:dyDescent="0.25">
      <c r="G242" t="s">
        <v>636</v>
      </c>
      <c r="H242" t="s">
        <v>493</v>
      </c>
      <c r="I242">
        <v>0</v>
      </c>
    </row>
    <row r="243" spans="7:9" x14ac:dyDescent="0.25">
      <c r="G243" t="s">
        <v>616</v>
      </c>
      <c r="H243" t="s">
        <v>303</v>
      </c>
      <c r="I243">
        <v>0</v>
      </c>
    </row>
    <row r="244" spans="7:9" x14ac:dyDescent="0.25">
      <c r="G244" t="s">
        <v>393</v>
      </c>
      <c r="H244" t="s">
        <v>494</v>
      </c>
      <c r="I244">
        <v>0</v>
      </c>
    </row>
    <row r="245" spans="7:9" x14ac:dyDescent="0.25">
      <c r="G245" t="s">
        <v>637</v>
      </c>
      <c r="H245" t="s">
        <v>495</v>
      </c>
      <c r="I245">
        <v>0</v>
      </c>
    </row>
    <row r="246" spans="7:9" x14ac:dyDescent="0.25">
      <c r="G246" t="s">
        <v>394</v>
      </c>
      <c r="H246" t="s">
        <v>496</v>
      </c>
      <c r="I246">
        <v>0</v>
      </c>
    </row>
  </sheetData>
  <sheetProtection algorithmName="SHA-512" hashValue="AflxzcjJKIll9apt1fx9foWmZ3UnNYblOUp/CFUQyF+YRtJiE6HvRIsS8C62hMTNc69tqk5BfkxwfBxXtMaNrg==" saltValue="kobm47AhFxS6IML6fSi2oA==" spinCount="100000" sheet="1" objects="1" scenarios="1"/>
  <mergeCells count="4">
    <mergeCell ref="P2:Y2"/>
    <mergeCell ref="AA2:AL2"/>
    <mergeCell ref="K2:N2"/>
    <mergeCell ref="G2:I2"/>
  </mergeCells>
  <dataValidations count="1">
    <dataValidation type="list" allowBlank="1" showInputMessage="1" showErrorMessage="1" sqref="V4:V16">
      <formula1>$AA$4:$AA$6</formula1>
    </dataValidation>
  </dataValidations>
  <hyperlinks>
    <hyperlink ref="AC5" r:id="rId1" display="atruche@h-c-s-group.com"/>
  </hyperlinks>
  <pageMargins left="0.7" right="0.7" top="0.75" bottom="0.75" header="0.3" footer="0.3"/>
  <pageSetup paperSize="9" orientation="portrait" horizontalDpi="0" verticalDpi="0"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ORDER</vt:lpstr>
      <vt:lpstr>NEW CUSTOMER</vt:lpstr>
      <vt:lpstr>FRT</vt:lpstr>
      <vt:lpstr>'NEW CUSTOMER'!Zone_d_impression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Clerout, Sophie</dc:creator>
  <cp:lastModifiedBy>Labia, Yann</cp:lastModifiedBy>
  <cp:lastPrinted>2021-07-28T13:19:42Z</cp:lastPrinted>
  <dcterms:created xsi:type="dcterms:W3CDTF">2017-05-11T08:51:10Z</dcterms:created>
  <dcterms:modified xsi:type="dcterms:W3CDTF">2021-08-06T07:25:21Z</dcterms:modified>
</cp:coreProperties>
</file>